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ialogsheets/sheet1.xml" ContentType="application/vnd.openxmlformats-officedocument.spreadsheetml.dialogsheet+xml"/>
  <Override PartName="/xl/dialogsheets/sheet2.xml" ContentType="application/vnd.openxmlformats-officedocument.spreadsheetml.dialogsheet+xml"/>
  <Override PartName="/xl/dialogsheets/sheet3.xml" ContentType="application/vnd.openxmlformats-officedocument.spreadsheetml.dialogsheet+xml"/>
  <Override PartName="/xl/dialogsheets/sheet4.xml" ContentType="application/vnd.openxmlformats-officedocument.spreadsheetml.dialogsheet+xml"/>
  <Override PartName="/xl/dialogsheets/sheet5.xml" ContentType="application/vnd.openxmlformats-officedocument.spreadsheetml.dialogsheet+xml"/>
  <Override PartName="/xl/dialogsheets/sheet6.xml" ContentType="application/vnd.openxmlformats-officedocument.spreadsheetml.dialogsheet+xml"/>
  <Override PartName="/xl/dialogsheets/sheet7.xml" ContentType="application/vnd.openxmlformats-officedocument.spreadsheetml.dialogsheet+xml"/>
  <Override PartName="/xl/dialogsheets/sheet8.xml" ContentType="application/vnd.openxmlformats-officedocument.spreadsheetml.dialogsheet+xml"/>
  <Override PartName="/xl/dialogsheets/sheet9.xml" ContentType="application/vnd.openxmlformats-officedocument.spreadsheetml.dialogsheet+xml"/>
  <Override PartName="/xl/dialogsheets/sheet10.xml" ContentType="application/vnd.openxmlformats-officedocument.spreadsheetml.dialog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odeName="ThisWorkbook"/>
  <mc:AlternateContent xmlns:mc="http://schemas.openxmlformats.org/markup-compatibility/2006">
    <mc:Choice Requires="x15">
      <x15ac:absPath xmlns:x15ac="http://schemas.microsoft.com/office/spreadsheetml/2010/11/ac" url="C:\Users\Franco\Dropbox\My PC (DESKTOP-K83IA8U)\Documents\Personal Files\RPA\"/>
    </mc:Choice>
  </mc:AlternateContent>
  <xr:revisionPtr revIDLastSave="0" documentId="8_{77305856-509C-433B-89E7-F84FFEB00C16}" xr6:coauthVersionLast="46" xr6:coauthVersionMax="46" xr10:uidLastSave="{00000000-0000-0000-0000-000000000000}"/>
  <bookViews>
    <workbookView xWindow="-98" yWindow="-98" windowWidth="20715" windowHeight="13276" tabRatio="558" firstSheet="2" activeTab="2" xr2:uid="{00000000-000D-0000-FFFF-FFFF00000000}"/>
  </bookViews>
  <sheets>
    <sheet name="Module2" sheetId="4" state="veryHidden" r:id="rId1"/>
    <sheet name="Module4" sheetId="5" state="veryHidden" r:id="rId2"/>
    <sheet name="General" sheetId="3" r:id="rId3"/>
    <sheet name="Executive Summary" sheetId="27" r:id="rId4"/>
    <sheet name="Financial Assessment" sheetId="38" r:id="rId5"/>
    <sheet name="Cashflows  Projections" sheetId="8" r:id="rId6"/>
    <sheet name="Capital Cost" sheetId="36" r:id="rId7"/>
    <sheet name="Module3" sheetId="12" state="veryHidden" r:id="rId8"/>
    <sheet name="Module1" sheetId="14" state="veryHidden" r:id="rId9"/>
    <sheet name="D1" sheetId="15" state="hidden" r:id="rId10"/>
    <sheet name="D2" sheetId="16" state="hidden" r:id="rId11"/>
    <sheet name="D3" sheetId="17" state="hidden" r:id="rId12"/>
    <sheet name="D4" sheetId="18" state="hidden" r:id="rId13"/>
    <sheet name="D5" sheetId="19" state="hidden" r:id="rId14"/>
    <sheet name="D6old " sheetId="20" state="hidden" r:id="rId15"/>
    <sheet name="D7" sheetId="21" state="hidden" r:id="rId16"/>
    <sheet name="D6" sheetId="22" state="hidden" r:id="rId17"/>
    <sheet name="D9 old" sheetId="23" state="hidden" r:id="rId18"/>
    <sheet name="About" sheetId="24" state="hidden" r:id="rId19"/>
    <sheet name="new code Mar 27" sheetId="25" state="veryHidden" r:id="rId20"/>
    <sheet name="Module5" sheetId="26" state="veryHidden" r:id="rId21"/>
  </sheets>
  <externalReferences>
    <externalReference r:id="rId22"/>
  </externalReferences>
  <definedNames>
    <definedName name="benefit">'Cashflows  Projections'!$A$14:$J$27</definedName>
    <definedName name="CCA" localSheetId="4">'Financial Assessment'!#REF!</definedName>
    <definedName name="CCA">#REF!</definedName>
    <definedName name="CCAclass" localSheetId="4">'Financial Assessment'!#REF!</definedName>
    <definedName name="CCAclass">#REF!</definedName>
    <definedName name="Page1">General!$A$1:$G$36</definedName>
    <definedName name="Page1and2">General!$A$1:$G$60</definedName>
    <definedName name="page2">General!$A$37:$G$60</definedName>
    <definedName name="Page8" localSheetId="4">#REF!</definedName>
    <definedName name="Page8">#REF!</definedName>
    <definedName name="Page8and9" localSheetId="4">#REF!</definedName>
    <definedName name="Page8and9">#REF!</definedName>
    <definedName name="page9" localSheetId="4">#REF!</definedName>
    <definedName name="page9">#REF!</definedName>
    <definedName name="_xlnm.Print_Area" localSheetId="3">'Executive Summary'!$A$10:$C$24</definedName>
    <definedName name="_xlnm.Print_Area" localSheetId="2">General!$A$1:$G$51</definedName>
    <definedName name="Print_Area_MI" localSheetId="4">'[1]Input Sheet'!#REF!</definedName>
    <definedName name="Print_Area_MI">'[1]Input Sheet'!#REF!</definedName>
    <definedName name="_xlnm.Print_Titles" localSheetId="3">'Executive Summary'!$1:$6</definedName>
    <definedName name="_xlnm.Print_Titles" localSheetId="2">General!$1:$4</definedName>
    <definedName name="topofcapital">#REF!</definedName>
    <definedName name="Topofexpense">'Cashflows  Projections'!$J$30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4" i="3" l="1"/>
  <c r="D46" i="38"/>
  <c r="I35" i="38"/>
  <c r="J35" i="38"/>
  <c r="K41" i="38"/>
  <c r="K42" i="38"/>
  <c r="K40" i="38"/>
  <c r="E27" i="38"/>
  <c r="E19" i="38"/>
  <c r="F19" i="38"/>
  <c r="G19" i="38"/>
  <c r="H19" i="38"/>
  <c r="I19" i="38"/>
  <c r="J19" i="38"/>
  <c r="D19" i="38"/>
  <c r="E15" i="8"/>
  <c r="F15" i="8"/>
  <c r="G15" i="8"/>
  <c r="H15" i="8"/>
  <c r="I15" i="8"/>
  <c r="J15" i="8"/>
  <c r="D15" i="8"/>
  <c r="J9" i="8"/>
  <c r="I9" i="8"/>
  <c r="I10" i="8" s="1"/>
  <c r="H9" i="8"/>
  <c r="H10" i="8" s="1"/>
  <c r="G9" i="8"/>
  <c r="F9" i="8"/>
  <c r="E9" i="8"/>
  <c r="E10" i="8" s="1"/>
  <c r="F10" i="8"/>
  <c r="G10" i="8"/>
  <c r="J10" i="8"/>
  <c r="D10" i="8"/>
  <c r="E8" i="38"/>
  <c r="K8" i="38" s="1"/>
  <c r="D8" i="38"/>
  <c r="K27" i="8"/>
  <c r="K16" i="8"/>
  <c r="K17" i="8"/>
  <c r="K18" i="8"/>
  <c r="K19" i="8"/>
  <c r="K20" i="8"/>
  <c r="K21" i="8"/>
  <c r="K22" i="8"/>
  <c r="K23" i="8"/>
  <c r="K24" i="8"/>
  <c r="K25" i="8"/>
  <c r="K26" i="8"/>
  <c r="K14" i="8"/>
  <c r="J19" i="36"/>
  <c r="I19" i="36"/>
  <c r="H19" i="36"/>
  <c r="G19" i="36"/>
  <c r="A22" i="36"/>
  <c r="A23" i="36"/>
  <c r="A24" i="36"/>
  <c r="A25" i="36"/>
  <c r="A26" i="36"/>
  <c r="A27" i="36"/>
  <c r="A21" i="36"/>
  <c r="A20" i="36"/>
  <c r="K15" i="8" l="1"/>
  <c r="K9" i="8"/>
  <c r="F8" i="38"/>
  <c r="G8" i="38"/>
  <c r="H8" i="38"/>
  <c r="I8" i="38"/>
  <c r="J8" i="38"/>
  <c r="A30" i="38" l="1"/>
  <c r="A29" i="38"/>
  <c r="F27" i="38"/>
  <c r="G27" i="38" s="1"/>
  <c r="H27" i="38" s="1"/>
  <c r="I27" i="38" s="1"/>
  <c r="J27" i="38" s="1"/>
  <c r="A1" i="38"/>
  <c r="J16" i="36" l="1"/>
  <c r="I16" i="36"/>
  <c r="H16" i="36"/>
  <c r="G16" i="36"/>
  <c r="F16" i="36"/>
  <c r="E16" i="36"/>
  <c r="D16" i="36"/>
  <c r="K15" i="36"/>
  <c r="J28" i="36"/>
  <c r="B28" i="36"/>
  <c r="A28" i="36"/>
  <c r="K14" i="36"/>
  <c r="H27" i="36"/>
  <c r="B27" i="36"/>
  <c r="K13" i="36"/>
  <c r="J26" i="36"/>
  <c r="B26" i="36"/>
  <c r="K12" i="36"/>
  <c r="H25" i="36"/>
  <c r="B25" i="36"/>
  <c r="K11" i="36"/>
  <c r="J24" i="36"/>
  <c r="B24" i="36"/>
  <c r="K10" i="36"/>
  <c r="H23" i="36"/>
  <c r="B23" i="36"/>
  <c r="K9" i="36"/>
  <c r="J22" i="36"/>
  <c r="B22" i="36"/>
  <c r="K8" i="36"/>
  <c r="B21" i="36"/>
  <c r="K7" i="36"/>
  <c r="B20" i="36"/>
  <c r="K6" i="36"/>
  <c r="B19" i="36"/>
  <c r="A19" i="36"/>
  <c r="I5" i="36"/>
  <c r="I18" i="36" s="1"/>
  <c r="H5" i="36"/>
  <c r="H18" i="36" s="1"/>
  <c r="G5" i="36"/>
  <c r="G18" i="36" s="1"/>
  <c r="F5" i="36"/>
  <c r="F18" i="36" s="1"/>
  <c r="E5" i="36"/>
  <c r="E18" i="36" s="1"/>
  <c r="D5" i="36"/>
  <c r="D18" i="36" s="1"/>
  <c r="A2" i="36"/>
  <c r="K16" i="36" l="1"/>
  <c r="E30" i="38"/>
  <c r="G30" i="38"/>
  <c r="I30" i="38"/>
  <c r="C16" i="36"/>
  <c r="F30" i="38"/>
  <c r="H30" i="38"/>
  <c r="J30" i="38"/>
  <c r="E19" i="36"/>
  <c r="E21" i="36"/>
  <c r="G22" i="36"/>
  <c r="E23" i="36"/>
  <c r="I23" i="36"/>
  <c r="G24" i="36"/>
  <c r="E25" i="36"/>
  <c r="I25" i="36"/>
  <c r="G26" i="36"/>
  <c r="E27" i="36"/>
  <c r="I27" i="36"/>
  <c r="G28" i="36"/>
  <c r="F19" i="36"/>
  <c r="D20" i="36"/>
  <c r="F21" i="36"/>
  <c r="D22" i="36"/>
  <c r="H22" i="36"/>
  <c r="F23" i="36"/>
  <c r="J23" i="36"/>
  <c r="D24" i="36"/>
  <c r="H24" i="36"/>
  <c r="F25" i="36"/>
  <c r="J25" i="36"/>
  <c r="D26" i="36"/>
  <c r="H26" i="36"/>
  <c r="F27" i="36"/>
  <c r="J27" i="36"/>
  <c r="D28" i="36"/>
  <c r="H28" i="36"/>
  <c r="E20" i="36"/>
  <c r="E22" i="36"/>
  <c r="I22" i="36"/>
  <c r="G23" i="36"/>
  <c r="E24" i="36"/>
  <c r="I24" i="36"/>
  <c r="G25" i="36"/>
  <c r="E26" i="36"/>
  <c r="I26" i="36"/>
  <c r="G27" i="36"/>
  <c r="E28" i="36"/>
  <c r="I28" i="36"/>
  <c r="D19" i="36"/>
  <c r="F20" i="36"/>
  <c r="D21" i="36"/>
  <c r="F22" i="36"/>
  <c r="D23" i="36"/>
  <c r="K23" i="36" s="1"/>
  <c r="F24" i="36"/>
  <c r="D25" i="36"/>
  <c r="F26" i="36"/>
  <c r="D27" i="36"/>
  <c r="K27" i="36" s="1"/>
  <c r="F28" i="36"/>
  <c r="H20" i="36" l="1"/>
  <c r="H29" i="36" s="1"/>
  <c r="G20" i="36"/>
  <c r="C9" i="38"/>
  <c r="B29" i="3"/>
  <c r="K21" i="36"/>
  <c r="K28" i="36"/>
  <c r="K26" i="36"/>
  <c r="K24" i="36"/>
  <c r="K22" i="36"/>
  <c r="K20" i="36"/>
  <c r="I29" i="36"/>
  <c r="K25" i="36"/>
  <c r="J29" i="36"/>
  <c r="E29" i="36"/>
  <c r="K19" i="36"/>
  <c r="D29" i="36"/>
  <c r="G29" i="36"/>
  <c r="F29" i="36"/>
  <c r="I11" i="8"/>
  <c r="E11" i="8"/>
  <c r="D11" i="8"/>
  <c r="G11" i="8"/>
  <c r="J11" i="8"/>
  <c r="F11" i="8"/>
  <c r="H11" i="8"/>
  <c r="K10" i="8"/>
  <c r="F17" i="38" l="1"/>
  <c r="G17" i="38"/>
  <c r="E17" i="38"/>
  <c r="F20" i="38"/>
  <c r="D20" i="38"/>
  <c r="E20" i="38"/>
  <c r="E41" i="38" s="1"/>
  <c r="I20" i="38"/>
  <c r="I41" i="38" s="1"/>
  <c r="H20" i="38"/>
  <c r="H41" i="38" s="1"/>
  <c r="H17" i="38"/>
  <c r="J17" i="38"/>
  <c r="D17" i="38"/>
  <c r="I17" i="38"/>
  <c r="K43" i="38"/>
  <c r="K45" i="38" s="1"/>
  <c r="G20" i="38"/>
  <c r="G41" i="38" s="1"/>
  <c r="K29" i="36"/>
  <c r="J20" i="38"/>
  <c r="J41" i="38" s="1"/>
  <c r="D30" i="38"/>
  <c r="K11" i="8"/>
  <c r="E28" i="8"/>
  <c r="F28" i="8"/>
  <c r="G28" i="8"/>
  <c r="G49" i="8" s="1"/>
  <c r="H28" i="8"/>
  <c r="I28" i="8"/>
  <c r="J28" i="8"/>
  <c r="D28" i="8"/>
  <c r="E47" i="8"/>
  <c r="F47" i="8"/>
  <c r="G47" i="8"/>
  <c r="H47" i="8"/>
  <c r="I47" i="8"/>
  <c r="J47" i="8"/>
  <c r="J49" i="8" s="1"/>
  <c r="D47" i="8"/>
  <c r="K32" i="8"/>
  <c r="K33" i="8"/>
  <c r="K34" i="8"/>
  <c r="K35" i="8"/>
  <c r="K36" i="8"/>
  <c r="K37" i="8"/>
  <c r="K38" i="8"/>
  <c r="K39" i="8"/>
  <c r="K40" i="8"/>
  <c r="K41" i="8"/>
  <c r="K42" i="8"/>
  <c r="K43" i="8"/>
  <c r="K44" i="8"/>
  <c r="K45" i="8"/>
  <c r="K46" i="8"/>
  <c r="K31" i="8"/>
  <c r="I49" i="8" l="1"/>
  <c r="E49" i="8"/>
  <c r="D49" i="8"/>
  <c r="H49" i="8"/>
  <c r="F49" i="8"/>
  <c r="I18" i="38"/>
  <c r="D41" i="38"/>
  <c r="K20" i="38"/>
  <c r="F41" i="38"/>
  <c r="D18" i="38"/>
  <c r="G18" i="38"/>
  <c r="G40" i="38" s="1"/>
  <c r="E18" i="38"/>
  <c r="J18" i="38"/>
  <c r="J40" i="38" s="1"/>
  <c r="H18" i="38"/>
  <c r="H40" i="38" s="1"/>
  <c r="F18" i="38"/>
  <c r="F22" i="38" s="1"/>
  <c r="K17" i="38"/>
  <c r="K47" i="8"/>
  <c r="K28" i="8"/>
  <c r="B8" i="27"/>
  <c r="A2" i="8"/>
  <c r="A51" i="8" s="1"/>
  <c r="A50" i="8"/>
  <c r="K49" i="8" l="1"/>
  <c r="G22" i="38"/>
  <c r="D40" i="38"/>
  <c r="D42" i="38" s="1"/>
  <c r="D43" i="38" s="1"/>
  <c r="D45" i="38" s="1"/>
  <c r="D29" i="38" s="1"/>
  <c r="D22" i="38"/>
  <c r="H22" i="38"/>
  <c r="E40" i="38"/>
  <c r="E42" i="38" s="1"/>
  <c r="E43" i="38" s="1"/>
  <c r="E45" i="38" s="1"/>
  <c r="E29" i="38" s="1"/>
  <c r="E31" i="38" s="1"/>
  <c r="E32" i="38" s="1"/>
  <c r="K19" i="38"/>
  <c r="I22" i="38"/>
  <c r="J42" i="38"/>
  <c r="J43" i="38" s="1"/>
  <c r="J45" i="38" s="1"/>
  <c r="H42" i="38"/>
  <c r="H43" i="38" s="1"/>
  <c r="H45" i="38" s="1"/>
  <c r="E22" i="38"/>
  <c r="J22" i="38"/>
  <c r="I40" i="38"/>
  <c r="C30" i="38"/>
  <c r="C31" i="38" s="1"/>
  <c r="K18" i="38"/>
  <c r="F40" i="38"/>
  <c r="G42" i="38"/>
  <c r="G43" i="38" s="1"/>
  <c r="G45" i="38" s="1"/>
  <c r="D7" i="38" l="1"/>
  <c r="D9" i="38" s="1"/>
  <c r="K22" i="38"/>
  <c r="E7" i="38"/>
  <c r="E9" i="38" s="1"/>
  <c r="G7" i="38"/>
  <c r="G9" i="38" s="1"/>
  <c r="G29" i="38"/>
  <c r="G31" i="38" s="1"/>
  <c r="G32" i="38" s="1"/>
  <c r="H29" i="38"/>
  <c r="H31" i="38" s="1"/>
  <c r="H32" i="38" s="1"/>
  <c r="H7" i="38"/>
  <c r="H9" i="38" s="1"/>
  <c r="J7" i="38"/>
  <c r="J9" i="38" s="1"/>
  <c r="J29" i="38"/>
  <c r="J31" i="38" s="1"/>
  <c r="J32" i="38" s="1"/>
  <c r="D31" i="38"/>
  <c r="K30" i="38"/>
  <c r="I42" i="38"/>
  <c r="I43" i="38" s="1"/>
  <c r="I45" i="38" s="1"/>
  <c r="F42" i="38"/>
  <c r="F43" i="38" s="1"/>
  <c r="F45" i="38" s="1"/>
  <c r="E11" i="38" l="1"/>
  <c r="D32" i="38"/>
  <c r="I29" i="38"/>
  <c r="I31" i="38" s="1"/>
  <c r="I32" i="38" s="1"/>
  <c r="I7" i="38"/>
  <c r="I9" i="38" s="1"/>
  <c r="F7" i="38"/>
  <c r="F29" i="38"/>
  <c r="C33" i="38"/>
  <c r="D33" i="38" l="1"/>
  <c r="E33" i="38" s="1"/>
  <c r="F31" i="38"/>
  <c r="F32" i="38" s="1"/>
  <c r="K32" i="38" s="1"/>
  <c r="K29" i="38"/>
  <c r="K31" i="38" s="1"/>
  <c r="F9" i="38"/>
  <c r="K13" i="38" s="1"/>
  <c r="K7" i="38"/>
  <c r="F11" i="38" l="1"/>
  <c r="G11" i="38" s="1"/>
  <c r="H11" i="38" s="1"/>
  <c r="I11" i="38" s="1"/>
  <c r="J11" i="38" s="1"/>
  <c r="D35" i="38"/>
  <c r="E35" i="38" s="1"/>
  <c r="F33" i="38"/>
  <c r="G33" i="38" s="1"/>
  <c r="H33" i="38" s="1"/>
  <c r="B33" i="3"/>
  <c r="K9" i="38"/>
  <c r="K11" i="38"/>
  <c r="B32" i="3" s="1"/>
  <c r="I33" i="38" l="1"/>
  <c r="J33" i="38" s="1"/>
  <c r="F35" i="38"/>
  <c r="G35" i="38" l="1"/>
  <c r="H35" i="38" l="1"/>
  <c r="K35" i="38" s="1"/>
  <c r="B35" i="3" s="1"/>
</calcChain>
</file>

<file path=xl/sharedStrings.xml><?xml version="1.0" encoding="utf-8"?>
<sst xmlns="http://schemas.openxmlformats.org/spreadsheetml/2006/main" count="180" uniqueCount="118">
  <si>
    <t xml:space="preserve"> </t>
  </si>
  <si>
    <t>DATE   PREPARED:</t>
  </si>
  <si>
    <t>1. PROJECT NAME</t>
  </si>
  <si>
    <t>3. TEL/LOCAL:</t>
  </si>
  <si>
    <t>5. DEPARTMENT</t>
  </si>
  <si>
    <t>ITEM DETAILS:</t>
  </si>
  <si>
    <t>VENDOR NAME:</t>
  </si>
  <si>
    <t xml:space="preserve">        </t>
  </si>
  <si>
    <t>CONTACT:</t>
  </si>
  <si>
    <t>QUOTE ATTACHED:</t>
  </si>
  <si>
    <r>
      <t xml:space="preserve">A. Please </t>
    </r>
    <r>
      <rPr>
        <b/>
        <i/>
        <sz val="9"/>
        <rFont val="Arial"/>
        <family val="2"/>
      </rPr>
      <t xml:space="preserve">Click </t>
    </r>
    <r>
      <rPr>
        <sz val="9"/>
        <rFont val="Arial"/>
        <family val="2"/>
      </rPr>
      <t>appropriate box:</t>
    </r>
  </si>
  <si>
    <t>ORIGINATOR</t>
  </si>
  <si>
    <t>SIGNATURE</t>
  </si>
  <si>
    <t>DATE</t>
  </si>
  <si>
    <t>Calculation of ROI</t>
  </si>
  <si>
    <t>Upfront</t>
  </si>
  <si>
    <t>TOTAL</t>
  </si>
  <si>
    <t xml:space="preserve">Capital Costs </t>
  </si>
  <si>
    <t>Operating Income Impact</t>
  </si>
  <si>
    <t>Revenue</t>
  </si>
  <si>
    <t>Operating Income Impact = EBIT</t>
  </si>
  <si>
    <t>Net cash inflow (outflow) [I-E]</t>
  </si>
  <si>
    <t>NPV (Net cash flow  X  Factor)</t>
  </si>
  <si>
    <t>Cumulative NPV</t>
  </si>
  <si>
    <t>TAX RATE TO BE APPLIED</t>
  </si>
  <si>
    <t>TAX IMPACT</t>
  </si>
  <si>
    <t>N/A</t>
  </si>
  <si>
    <t xml:space="preserve">Tax </t>
  </si>
  <si>
    <t>Total</t>
  </si>
  <si>
    <t>Year 1</t>
  </si>
  <si>
    <t>Year 2</t>
  </si>
  <si>
    <t>Year 3</t>
  </si>
  <si>
    <t>Year 4</t>
  </si>
  <si>
    <t>Year 5</t>
  </si>
  <si>
    <t>Benefit Projections (Incremental expenses and benefits)</t>
  </si>
  <si>
    <t>Vendor</t>
  </si>
  <si>
    <t xml:space="preserve">Total Capital Costs </t>
  </si>
  <si>
    <t>Pay back period</t>
  </si>
  <si>
    <t>NET INCOME BASED CASH FLOW AFTER TAX</t>
  </si>
  <si>
    <t>Life</t>
  </si>
  <si>
    <t>Depreciation</t>
  </si>
  <si>
    <t>Total Depreciation</t>
  </si>
  <si>
    <t>Taxable Income</t>
  </si>
  <si>
    <t>Net income cash flow after tax</t>
  </si>
  <si>
    <t>8. ASSET CATEGORY</t>
  </si>
  <si>
    <t>9. CAPITAL COST</t>
  </si>
  <si>
    <r>
      <t xml:space="preserve">12. APPROVALS </t>
    </r>
    <r>
      <rPr>
        <sz val="8"/>
        <rFont val="Arial"/>
        <family val="2"/>
      </rPr>
      <t>(Written signature(s) required).</t>
    </r>
  </si>
  <si>
    <t>Discount Rate</t>
  </si>
  <si>
    <t>Net Cash Inflow (Outflow)</t>
  </si>
  <si>
    <t>NPV &amp; Pay Back Analysis</t>
  </si>
  <si>
    <t>Internal Rate of Return on Investment</t>
  </si>
  <si>
    <t xml:space="preserve">        Internal Rate of Return</t>
  </si>
  <si>
    <t xml:space="preserve">        Net Present Value</t>
  </si>
  <si>
    <t xml:space="preserve">        Payback Period</t>
  </si>
  <si>
    <t>Executive Summary</t>
  </si>
  <si>
    <t>Overview:</t>
  </si>
  <si>
    <t>Opportunities:</t>
  </si>
  <si>
    <t>Risks:</t>
  </si>
  <si>
    <t>Financial Analysis</t>
  </si>
  <si>
    <t>Other</t>
  </si>
  <si>
    <t>Yes</t>
  </si>
  <si>
    <t>No</t>
  </si>
  <si>
    <t>Description of Replaced Asset:</t>
  </si>
  <si>
    <t xml:space="preserve">Physical location of asset: </t>
  </si>
  <si>
    <t>NAME, TITLE</t>
  </si>
  <si>
    <t>11. MONTH PLACED IN SERVICE</t>
  </si>
  <si>
    <t>Year 6</t>
  </si>
  <si>
    <t>Year 7</t>
  </si>
  <si>
    <t>7 Year Cash on Cash Return on Investment</t>
  </si>
  <si>
    <t>Human Resources</t>
  </si>
  <si>
    <t>10.  7 Year Cash on Cash ROI</t>
  </si>
  <si>
    <r>
      <t xml:space="preserve">B. Please </t>
    </r>
    <r>
      <rPr>
        <b/>
        <i/>
        <sz val="9"/>
        <rFont val="Arial"/>
        <family val="2"/>
      </rPr>
      <t>Click</t>
    </r>
    <r>
      <rPr>
        <sz val="9"/>
        <rFont val="Arial"/>
        <family val="2"/>
      </rPr>
      <t xml:space="preserve"> the appropriate Asset Type:</t>
    </r>
  </si>
  <si>
    <t>6. Was this Project approved?</t>
  </si>
  <si>
    <t>Approved by:</t>
  </si>
  <si>
    <t>4. Email</t>
  </si>
  <si>
    <t>2. PREPARER NAME</t>
  </si>
  <si>
    <t>Non-capital Project Benefits</t>
  </si>
  <si>
    <t>TOTAL NON CAPITAL PROJECT EXPENSES</t>
  </si>
  <si>
    <t>Non-capital Project Incremental Expenses</t>
  </si>
  <si>
    <t>Incremental Revenues</t>
  </si>
  <si>
    <t xml:space="preserve">TOTAL NON-CAPITAL DECREASE OF EXPENSES </t>
  </si>
  <si>
    <t>Description of Capital Expenditure</t>
  </si>
  <si>
    <t>Cost</t>
  </si>
  <si>
    <t>Note:  If the asset has a life less than 7 years please delete the number in the cells to the right</t>
  </si>
  <si>
    <t>of the year in which the life ends.</t>
  </si>
  <si>
    <t>Cost of Capital Expenditure in Year Purchased</t>
  </si>
  <si>
    <t>Original</t>
  </si>
  <si>
    <t xml:space="preserve">Depreciation on new additions only </t>
  </si>
  <si>
    <t>Net Income Based Cash Flow Before Depr &amp; Tax</t>
  </si>
  <si>
    <t>(Note: Assumptions applied are on the Assumption tab.)</t>
  </si>
  <si>
    <t>Salaries</t>
  </si>
  <si>
    <t>Employee Benefits</t>
  </si>
  <si>
    <t>Rent</t>
  </si>
  <si>
    <t>Office &amp; Medical Supplies</t>
  </si>
  <si>
    <t>Automobile Expenses</t>
  </si>
  <si>
    <t>Travel &amp; Meals</t>
  </si>
  <si>
    <t>Computer Related</t>
  </si>
  <si>
    <t>Utilities</t>
  </si>
  <si>
    <t>Professional</t>
  </si>
  <si>
    <r>
      <t xml:space="preserve">NON-CAPITAL </t>
    </r>
    <r>
      <rPr>
        <b/>
        <sz val="12"/>
        <color rgb="FFFF0000"/>
        <rFont val="Arial"/>
        <family val="2"/>
      </rPr>
      <t>INCREMENTAL EXPENSES</t>
    </r>
  </si>
  <si>
    <r>
      <t xml:space="preserve">NON-CAPITAL </t>
    </r>
    <r>
      <rPr>
        <b/>
        <sz val="12"/>
        <color rgb="FFFF0000"/>
        <rFont val="Arial"/>
        <family val="2"/>
      </rPr>
      <t xml:space="preserve">DECREASE OF EXPENSES </t>
    </r>
    <r>
      <rPr>
        <b/>
        <sz val="12"/>
        <rFont val="Arial"/>
        <family val="2"/>
      </rPr>
      <t>What expenses will be eliminated or decreased?</t>
    </r>
  </si>
  <si>
    <t xml:space="preserve">          Gross Profit</t>
  </si>
  <si>
    <t>Sales/Revenues</t>
  </si>
  <si>
    <t>RPA</t>
  </si>
  <si>
    <t>Currently the process for flu clinics is manual and paper driven.  Patients register online or on paper.  The forms are scanned for future access. An individual transfers the data off the forms onto an Excel spreadsheet.  The spreadsheet is used at the flu clinics as a log to check in patients.   The pharmacy system is antiquated and cannot bill medical claims, only prescription claims.  The flu shots are manually billed online on the insurer's website.                    A system to capture the registration data digitally and an RPA to input the data into a new pharmacy system that can bill medical claims is desired.</t>
  </si>
  <si>
    <t xml:space="preserve">Approval </t>
  </si>
  <si>
    <t>President &amp; CEO</t>
  </si>
  <si>
    <r>
      <t>7. FOR CAPITAL EXPENDITURE REQUEST</t>
    </r>
    <r>
      <rPr>
        <sz val="9"/>
        <rFont val="Arial"/>
        <family val="2"/>
      </rPr>
      <t xml:space="preserve"> (Provide details: Vendor name, catalogue number, description of all items, copy of quotes, etc.)</t>
    </r>
  </si>
  <si>
    <t>Name</t>
  </si>
  <si>
    <t>Approval: Name</t>
  </si>
  <si>
    <t xml:space="preserve"> 7 Year 'Financial Assessment</t>
  </si>
  <si>
    <t>Example equipment #1</t>
  </si>
  <si>
    <t>ABC</t>
  </si>
  <si>
    <r>
      <t xml:space="preserve">Cost of Goods Sold - </t>
    </r>
    <r>
      <rPr>
        <i/>
        <sz val="10"/>
        <rFont val="Arial"/>
        <family val="2"/>
      </rPr>
      <t>enter as a negative #</t>
    </r>
  </si>
  <si>
    <t>Net Cashflow</t>
  </si>
  <si>
    <t>Example only</t>
  </si>
  <si>
    <t>Annual software license</t>
  </si>
  <si>
    <t>Annual software support &amp;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</si>
</sst>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44" formatCode="_(&quot;$&quot;* #,##0.00_);_(&quot;$&quot;* \(#,##0.00\);_(&quot;$&quot;* &quot;-&quot;??_);_(@_)"/>
    <numFmt numFmtId="43" formatCode="_(* #,##0.00_);_(* \(#,##0.00\);_(* &quot;-&quot;??_);_(@_)"/>
    <numFmt numFmtId="164" formatCode="0.0%"/>
    <numFmt numFmtId="165" formatCode="_(* #,##0_);_(* \(#,##0\);_(* &quot; &quot;_);_(@_)"/>
    <numFmt numFmtId="166" formatCode="_(* #,##0_);_(* \(#,##0\);_(* &quot;-&quot;??_);_(@_)"/>
    <numFmt numFmtId="167" formatCode="\ "/>
    <numFmt numFmtId="168" formatCode="mmmm\ d\,\ yyyy"/>
    <numFmt numFmtId="169" formatCode="[$-409]mmmm\ d\,\ yyyy;@"/>
    <numFmt numFmtId="170" formatCode="[&lt;=9999999]###\-####;\(###\)\ ###\-####"/>
    <numFmt numFmtId="171" formatCode="#,##0.00000000000"/>
    <numFmt numFmtId="172" formatCode="_(&quot;$&quot;* #,##0_);_(&quot;$&quot;* \(#,##0\);_(&quot;$&quot;* &quot;-&quot;??_);_(@_)"/>
    <numFmt numFmtId="173" formatCode="_(* #,##0.0_);_(* \(#,##0.0\);_(* &quot;-&quot;??_);_(@_)"/>
  </numFmts>
  <fonts count="33" x14ac:knownFonts="1">
    <font>
      <sz val="10"/>
      <name val="Arial"/>
    </font>
    <font>
      <b/>
      <sz val="10"/>
      <name val="Arial"/>
      <family val="2"/>
    </font>
    <font>
      <sz val="10"/>
      <name val="Arial"/>
      <family val="2"/>
    </font>
    <font>
      <sz val="12"/>
      <name val="Arial"/>
      <family val="2"/>
    </font>
    <font>
      <b/>
      <sz val="10"/>
      <name val="Arial"/>
      <family val="2"/>
    </font>
    <font>
      <sz val="10"/>
      <name val="Arial"/>
      <family val="2"/>
    </font>
    <font>
      <b/>
      <u/>
      <sz val="10"/>
      <name val="Arial"/>
      <family val="2"/>
    </font>
    <font>
      <sz val="8"/>
      <name val="Arial"/>
      <family val="2"/>
    </font>
    <font>
      <sz val="9"/>
      <name val="Arial"/>
      <family val="2"/>
    </font>
    <font>
      <b/>
      <i/>
      <sz val="9"/>
      <name val="Arial"/>
      <family val="2"/>
    </font>
    <font>
      <b/>
      <sz val="9"/>
      <name val="Arial"/>
      <family val="2"/>
    </font>
    <font>
      <b/>
      <sz val="9"/>
      <name val="Arial"/>
      <family val="2"/>
    </font>
    <font>
      <sz val="8"/>
      <name val="Arial"/>
      <family val="2"/>
    </font>
    <font>
      <b/>
      <u/>
      <sz val="12"/>
      <name val="Arial"/>
      <family val="2"/>
    </font>
    <font>
      <b/>
      <sz val="12"/>
      <name val="Arial"/>
      <family val="2"/>
    </font>
    <font>
      <sz val="9"/>
      <color indexed="10"/>
      <name val="Arial"/>
      <family val="2"/>
    </font>
    <font>
      <b/>
      <sz val="9"/>
      <color indexed="8"/>
      <name val="Arial"/>
      <family val="2"/>
    </font>
    <font>
      <b/>
      <sz val="9"/>
      <color indexed="8"/>
      <name val="Arial"/>
      <family val="2"/>
    </font>
    <font>
      <sz val="8"/>
      <name val="Tahoma"/>
      <family val="2"/>
    </font>
    <font>
      <b/>
      <sz val="14"/>
      <name val="Arial"/>
      <family val="2"/>
    </font>
    <font>
      <b/>
      <u/>
      <sz val="14"/>
      <name val="Arial"/>
      <family val="2"/>
    </font>
    <font>
      <b/>
      <sz val="11"/>
      <name val="Arial"/>
      <family val="2"/>
    </font>
    <font>
      <b/>
      <sz val="11"/>
      <name val="Arial"/>
      <family val="2"/>
    </font>
    <font>
      <sz val="10"/>
      <name val="Times New Roman"/>
      <family val="1"/>
    </font>
    <font>
      <sz val="8"/>
      <name val="Times New Roman"/>
      <family val="1"/>
    </font>
    <font>
      <b/>
      <sz val="12"/>
      <name val="Times New Roman"/>
      <family val="1"/>
    </font>
    <font>
      <i/>
      <sz val="10"/>
      <name val="Arial"/>
      <family val="2"/>
    </font>
    <font>
      <b/>
      <u/>
      <sz val="9"/>
      <name val="Arial"/>
      <family val="2"/>
    </font>
    <font>
      <sz val="8"/>
      <color rgb="FF000000"/>
      <name val="Tahoma"/>
      <family val="2"/>
    </font>
    <font>
      <b/>
      <sz val="12"/>
      <color rgb="FFFF0000"/>
      <name val="Arial"/>
      <family val="2"/>
    </font>
    <font>
      <u/>
      <sz val="10"/>
      <color theme="10"/>
      <name val="Arial"/>
      <family val="2"/>
    </font>
    <font>
      <b/>
      <sz val="12"/>
      <name val="Brush Script MT"/>
      <family val="4"/>
    </font>
    <font>
      <i/>
      <sz val="10"/>
      <color rgb="FFFF0000"/>
      <name val="Arial"/>
      <family val="2"/>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theme="9" tint="0.59999389629810485"/>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top/>
      <bottom/>
      <diagonal/>
    </border>
    <border>
      <left/>
      <right/>
      <top style="double">
        <color indexed="64"/>
      </top>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1" fontId="5" fillId="2" borderId="1" applyProtection="0">
      <alignment horizontal="right"/>
      <protection locked="0"/>
    </xf>
    <xf numFmtId="0" fontId="23" fillId="0" borderId="0"/>
    <xf numFmtId="9" fontId="2" fillId="0" borderId="0" applyFont="0" applyFill="0" applyBorder="0" applyAlignment="0" applyProtection="0"/>
    <xf numFmtId="0" fontId="30" fillId="0" borderId="0" applyNumberFormat="0" applyFill="0" applyBorder="0" applyAlignment="0" applyProtection="0"/>
  </cellStyleXfs>
  <cellXfs count="262">
    <xf numFmtId="0" fontId="0" fillId="0" borderId="0" xfId="0"/>
    <xf numFmtId="0" fontId="3" fillId="0" borderId="0" xfId="0" applyFont="1"/>
    <xf numFmtId="0" fontId="4" fillId="0" borderId="0" xfId="0" applyFont="1"/>
    <xf numFmtId="0" fontId="5" fillId="0" borderId="0" xfId="0" applyFont="1"/>
    <xf numFmtId="0" fontId="4" fillId="0" borderId="0" xfId="0" quotePrefix="1"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1" fillId="0" borderId="0" xfId="0" applyFont="1"/>
    <xf numFmtId="0" fontId="4" fillId="0" borderId="0" xfId="0" applyFont="1" applyAlignment="1" applyProtection="1">
      <alignment horizontal="center"/>
      <protection locked="0"/>
    </xf>
    <xf numFmtId="1" fontId="4" fillId="2" borderId="1" xfId="0" applyNumberFormat="1" applyFont="1" applyFill="1" applyBorder="1" applyProtection="1">
      <protection locked="0"/>
    </xf>
    <xf numFmtId="0" fontId="8" fillId="0" borderId="0" xfId="0" applyFont="1"/>
    <xf numFmtId="0" fontId="8" fillId="0" borderId="3" xfId="0" applyFont="1" applyBorder="1"/>
    <xf numFmtId="0" fontId="8" fillId="0" borderId="4" xfId="0" applyFont="1" applyBorder="1"/>
    <xf numFmtId="0" fontId="11" fillId="0" borderId="0" xfId="0" applyFont="1"/>
    <xf numFmtId="1" fontId="4" fillId="0" borderId="0" xfId="0" applyNumberFormat="1" applyFont="1"/>
    <xf numFmtId="0" fontId="1" fillId="0" borderId="0" xfId="0" applyFont="1" applyAlignment="1">
      <alignment horizontal="center"/>
    </xf>
    <xf numFmtId="0" fontId="0" fillId="3" borderId="0" xfId="0" applyFill="1"/>
    <xf numFmtId="0" fontId="1" fillId="3" borderId="0" xfId="0" applyFont="1" applyFill="1"/>
    <xf numFmtId="0" fontId="8" fillId="0" borderId="5" xfId="0" applyFont="1" applyBorder="1"/>
    <xf numFmtId="167" fontId="0" fillId="0" borderId="0" xfId="0" applyNumberFormat="1"/>
    <xf numFmtId="15" fontId="8" fillId="0" borderId="0" xfId="0" applyNumberFormat="1" applyFont="1"/>
    <xf numFmtId="0" fontId="7" fillId="0" borderId="0" xfId="0" applyFont="1"/>
    <xf numFmtId="0" fontId="7" fillId="0" borderId="0" xfId="0" quotePrefix="1" applyFont="1" applyAlignment="1">
      <alignment horizontal="left"/>
    </xf>
    <xf numFmtId="0" fontId="0" fillId="0" borderId="0" xfId="0" applyProtection="1"/>
    <xf numFmtId="1" fontId="5" fillId="2" borderId="14" xfId="3" applyFont="1" applyBorder="1" applyAlignment="1" applyProtection="1">
      <alignment horizontal="left"/>
    </xf>
    <xf numFmtId="168" fontId="5" fillId="2" borderId="13" xfId="3" applyNumberFormat="1" applyFont="1" applyBorder="1" applyAlignment="1" applyProtection="1">
      <alignment horizontal="left"/>
      <protection locked="0"/>
    </xf>
    <xf numFmtId="1" fontId="4" fillId="3" borderId="13" xfId="0" applyNumberFormat="1" applyFont="1" applyFill="1" applyBorder="1" applyProtection="1">
      <protection locked="0"/>
    </xf>
    <xf numFmtId="167" fontId="4" fillId="0" borderId="0" xfId="0" applyNumberFormat="1" applyFont="1" applyAlignment="1" applyProtection="1">
      <alignment horizontal="left"/>
    </xf>
    <xf numFmtId="0" fontId="1" fillId="0" borderId="0" xfId="0" quotePrefix="1" applyFont="1" applyAlignment="1" applyProtection="1">
      <alignment horizontal="left"/>
    </xf>
    <xf numFmtId="0" fontId="11" fillId="0" borderId="0" xfId="0" applyFont="1" applyProtection="1"/>
    <xf numFmtId="0" fontId="8" fillId="0" borderId="0" xfId="0" applyFont="1" applyBorder="1" applyAlignment="1" applyProtection="1">
      <alignment horizontal="right"/>
    </xf>
    <xf numFmtId="0" fontId="10" fillId="0" borderId="9" xfId="0" applyFont="1" applyBorder="1" applyAlignment="1" applyProtection="1">
      <alignment horizontal="left"/>
    </xf>
    <xf numFmtId="0" fontId="8" fillId="0" borderId="15" xfId="0" applyFont="1" applyBorder="1" applyProtection="1"/>
    <xf numFmtId="0" fontId="8" fillId="0" borderId="10" xfId="0" applyFont="1" applyBorder="1" applyProtection="1"/>
    <xf numFmtId="0" fontId="0" fillId="0" borderId="0" xfId="0" applyBorder="1" applyProtection="1"/>
    <xf numFmtId="0" fontId="0" fillId="0" borderId="5" xfId="0" applyBorder="1" applyProtection="1"/>
    <xf numFmtId="0" fontId="8" fillId="0" borderId="4" xfId="0" applyFont="1" applyBorder="1" applyProtection="1"/>
    <xf numFmtId="0" fontId="0" fillId="0" borderId="4" xfId="0" applyBorder="1" applyProtection="1"/>
    <xf numFmtId="0" fontId="14" fillId="0" borderId="16" xfId="0" applyFont="1" applyFill="1" applyBorder="1" applyAlignment="1" applyProtection="1"/>
    <xf numFmtId="6" fontId="8" fillId="0" borderId="0" xfId="0" applyNumberFormat="1" applyFont="1" applyFill="1" applyBorder="1" applyAlignment="1" applyProtection="1">
      <alignment horizontal="center" vertical="top"/>
    </xf>
    <xf numFmtId="0" fontId="14" fillId="0" borderId="0" xfId="0" applyFont="1" applyFill="1" applyBorder="1" applyAlignment="1" applyProtection="1"/>
    <xf numFmtId="0" fontId="14" fillId="0" borderId="0" xfId="0" applyFont="1" applyFill="1" applyBorder="1" applyAlignment="1" applyProtection="1">
      <alignment horizontal="centerContinuous"/>
    </xf>
    <xf numFmtId="0" fontId="8" fillId="0" borderId="0" xfId="0" applyFont="1" applyFill="1" applyBorder="1" applyAlignment="1" applyProtection="1">
      <alignment horizontal="centerContinuous" vertical="top"/>
    </xf>
    <xf numFmtId="0" fontId="5" fillId="3" borderId="0" xfId="0" applyFont="1" applyFill="1"/>
    <xf numFmtId="4" fontId="0" fillId="3" borderId="0" xfId="0" applyNumberFormat="1" applyFill="1"/>
    <xf numFmtId="0" fontId="17" fillId="0" borderId="10" xfId="0" applyFont="1" applyBorder="1" applyAlignment="1" applyProtection="1">
      <alignment horizontal="left" vertical="center"/>
    </xf>
    <xf numFmtId="0" fontId="10" fillId="0" borderId="0" xfId="0" applyFont="1" applyBorder="1" applyAlignment="1" applyProtection="1">
      <alignment horizontal="right"/>
    </xf>
    <xf numFmtId="167" fontId="19" fillId="0" borderId="0" xfId="0" applyNumberFormat="1" applyFont="1" applyAlignment="1">
      <alignment horizontal="left"/>
    </xf>
    <xf numFmtId="0" fontId="19" fillId="0" borderId="0" xfId="0" quotePrefix="1" applyFont="1" applyAlignment="1">
      <alignment horizontal="left"/>
    </xf>
    <xf numFmtId="167" fontId="19" fillId="0" borderId="0" xfId="0" quotePrefix="1" applyNumberFormat="1" applyFont="1" applyAlignment="1">
      <alignment horizontal="left"/>
    </xf>
    <xf numFmtId="5" fontId="21" fillId="0" borderId="1" xfId="1" applyNumberFormat="1" applyFont="1" applyFill="1" applyBorder="1" applyAlignment="1" applyProtection="1">
      <alignment horizontal="center" vertical="center"/>
    </xf>
    <xf numFmtId="170" fontId="5" fillId="2" borderId="1" xfId="3" applyNumberFormat="1" applyFont="1" applyBorder="1" applyAlignment="1" applyProtection="1">
      <alignment horizontal="left" vertical="center" indent="1"/>
      <protection locked="0"/>
    </xf>
    <xf numFmtId="49" fontId="5" fillId="2" borderId="13" xfId="3" applyNumberFormat="1" applyFont="1" applyBorder="1" applyAlignment="1" applyProtection="1">
      <alignment horizontal="left" vertical="center" indent="1"/>
      <protection locked="0"/>
    </xf>
    <xf numFmtId="169" fontId="11" fillId="2" borderId="13" xfId="3" applyNumberFormat="1" applyFont="1" applyBorder="1" applyAlignment="1" applyProtection="1">
      <alignment horizontal="left" vertical="center" indent="1"/>
      <protection locked="0"/>
    </xf>
    <xf numFmtId="0" fontId="8" fillId="0" borderId="19" xfId="0" applyFont="1" applyBorder="1" applyAlignment="1" applyProtection="1">
      <alignment horizontal="right"/>
    </xf>
    <xf numFmtId="0" fontId="14" fillId="0" borderId="0" xfId="0" applyFont="1" applyFill="1" applyBorder="1" applyAlignment="1" applyProtection="1">
      <protection locked="0"/>
    </xf>
    <xf numFmtId="0" fontId="5" fillId="0" borderId="0" xfId="0" applyFont="1" applyFill="1" applyBorder="1" applyAlignment="1" applyProtection="1">
      <protection locked="0"/>
    </xf>
    <xf numFmtId="171" fontId="0" fillId="3" borderId="0" xfId="0" applyNumberFormat="1" applyFill="1"/>
    <xf numFmtId="0" fontId="13" fillId="0" borderId="0" xfId="0" applyFont="1" applyBorder="1" applyAlignment="1" applyProtection="1">
      <alignment horizontal="centerContinuous"/>
    </xf>
    <xf numFmtId="0" fontId="8" fillId="0" borderId="0" xfId="0" applyFont="1" applyProtection="1"/>
    <xf numFmtId="0" fontId="11" fillId="0" borderId="0" xfId="0" applyFont="1" applyBorder="1" applyAlignment="1" applyProtection="1">
      <alignment horizontal="centerContinuous"/>
    </xf>
    <xf numFmtId="0" fontId="11" fillId="0" borderId="0" xfId="0" applyFont="1" applyBorder="1" applyAlignment="1" applyProtection="1">
      <alignment horizontal="right"/>
    </xf>
    <xf numFmtId="0" fontId="8" fillId="0" borderId="0" xfId="0" applyFont="1" applyBorder="1" applyAlignment="1" applyProtection="1"/>
    <xf numFmtId="0" fontId="8" fillId="0" borderId="0" xfId="0" applyFont="1" applyBorder="1" applyAlignment="1" applyProtection="1">
      <alignment horizontal="centerContinuous"/>
    </xf>
    <xf numFmtId="0" fontId="10" fillId="0" borderId="0" xfId="0" applyFont="1" applyBorder="1" applyAlignment="1" applyProtection="1">
      <alignment horizontal="left"/>
    </xf>
    <xf numFmtId="0" fontId="10" fillId="0" borderId="9" xfId="0" applyFont="1" applyBorder="1" applyAlignment="1" applyProtection="1">
      <alignment horizontal="left" vertical="top"/>
    </xf>
    <xf numFmtId="0" fontId="10" fillId="0" borderId="1" xfId="0" applyFont="1" applyBorder="1" applyAlignment="1" applyProtection="1">
      <alignment horizontal="center" vertical="top"/>
    </xf>
    <xf numFmtId="0" fontId="10" fillId="0" borderId="9" xfId="0" applyFont="1" applyBorder="1" applyAlignment="1" applyProtection="1">
      <alignment horizontal="center" vertical="top"/>
    </xf>
    <xf numFmtId="0" fontId="10" fillId="0" borderId="7" xfId="0" applyFont="1" applyBorder="1" applyAlignment="1" applyProtection="1">
      <alignment vertical="top" wrapText="1"/>
    </xf>
    <xf numFmtId="0" fontId="10" fillId="0" borderId="9" xfId="0" applyFont="1" applyBorder="1" applyAlignment="1" applyProtection="1">
      <alignment vertical="top" wrapText="1"/>
    </xf>
    <xf numFmtId="0" fontId="10" fillId="0" borderId="15" xfId="0" applyFont="1" applyBorder="1" applyAlignment="1" applyProtection="1">
      <alignment vertical="top" wrapText="1"/>
    </xf>
    <xf numFmtId="49" fontId="5" fillId="2" borderId="14" xfId="3" applyNumberFormat="1" applyFont="1" applyBorder="1" applyAlignment="1" applyProtection="1">
      <alignment horizontal="left"/>
    </xf>
    <xf numFmtId="0" fontId="8" fillId="0" borderId="7" xfId="0" applyFont="1" applyBorder="1" applyProtection="1"/>
    <xf numFmtId="0" fontId="8" fillId="0" borderId="11" xfId="0" applyFont="1" applyBorder="1" applyProtection="1"/>
    <xf numFmtId="0" fontId="8" fillId="0" borderId="0" xfId="0" applyFont="1" applyBorder="1" applyProtection="1"/>
    <xf numFmtId="49" fontId="10" fillId="0" borderId="9" xfId="0" applyNumberFormat="1" applyFont="1" applyBorder="1" applyAlignment="1" applyProtection="1">
      <alignment horizontal="left"/>
    </xf>
    <xf numFmtId="49" fontId="8" fillId="0" borderId="0" xfId="0" applyNumberFormat="1" applyFont="1" applyBorder="1" applyAlignment="1" applyProtection="1">
      <alignment horizontal="left"/>
    </xf>
    <xf numFmtId="0" fontId="8" fillId="0" borderId="11" xfId="0" applyFont="1" applyBorder="1" applyAlignment="1" applyProtection="1">
      <alignment horizontal="center"/>
    </xf>
    <xf numFmtId="0" fontId="8" fillId="0" borderId="11" xfId="0" applyFont="1" applyBorder="1" applyAlignment="1" applyProtection="1">
      <alignment horizontal="left"/>
    </xf>
    <xf numFmtId="0" fontId="16" fillId="0" borderId="10" xfId="0" applyFont="1" applyBorder="1" applyProtection="1"/>
    <xf numFmtId="5" fontId="8" fillId="0" borderId="0" xfId="1" applyNumberFormat="1" applyFont="1" applyBorder="1" applyAlignment="1" applyProtection="1">
      <alignment horizontal="center" vertical="center"/>
    </xf>
    <xf numFmtId="0" fontId="8" fillId="0" borderId="0" xfId="0" applyFont="1" applyBorder="1" applyAlignment="1" applyProtection="1">
      <alignment horizontal="center"/>
    </xf>
    <xf numFmtId="0" fontId="16" fillId="0" borderId="5" xfId="0" applyFont="1" applyBorder="1" applyProtection="1"/>
    <xf numFmtId="5" fontId="8" fillId="0" borderId="4" xfId="1" applyNumberFormat="1" applyFont="1" applyBorder="1" applyAlignment="1" applyProtection="1">
      <alignment horizontal="center"/>
    </xf>
    <xf numFmtId="0" fontId="8" fillId="0" borderId="4" xfId="0" applyFont="1" applyBorder="1" applyAlignment="1" applyProtection="1">
      <alignment horizontal="center"/>
    </xf>
    <xf numFmtId="0" fontId="8" fillId="0" borderId="3" xfId="0" applyFont="1" applyBorder="1" applyProtection="1"/>
    <xf numFmtId="0" fontId="15" fillId="0" borderId="0" xfId="0" applyFont="1" applyBorder="1" applyProtection="1"/>
    <xf numFmtId="5" fontId="8" fillId="0" borderId="0" xfId="1" applyNumberFormat="1" applyFont="1" applyBorder="1" applyAlignment="1" applyProtection="1">
      <alignment horizontal="center"/>
    </xf>
    <xf numFmtId="5" fontId="8" fillId="0" borderId="9" xfId="1" applyNumberFormat="1" applyFont="1" applyBorder="1" applyAlignment="1" applyProtection="1">
      <alignment horizontal="center"/>
    </xf>
    <xf numFmtId="0" fontId="10" fillId="0" borderId="15" xfId="0" applyFont="1" applyBorder="1" applyAlignment="1" applyProtection="1">
      <alignment horizontal="center"/>
    </xf>
    <xf numFmtId="0" fontId="8" fillId="0" borderId="7" xfId="0" applyFont="1" applyBorder="1" applyAlignment="1" applyProtection="1">
      <alignment horizontal="center"/>
    </xf>
    <xf numFmtId="0" fontId="17" fillId="0" borderId="10" xfId="0" applyFont="1" applyBorder="1" applyAlignment="1" applyProtection="1">
      <alignment horizontal="left"/>
    </xf>
    <xf numFmtId="9" fontId="22" fillId="0" borderId="1" xfId="1" applyNumberFormat="1" applyFont="1" applyBorder="1" applyAlignment="1" applyProtection="1">
      <alignment horizontal="center"/>
    </xf>
    <xf numFmtId="5" fontId="8" fillId="0" borderId="10" xfId="1" applyNumberFormat="1" applyFont="1" applyBorder="1" applyAlignment="1" applyProtection="1">
      <alignment horizontal="center"/>
    </xf>
    <xf numFmtId="0" fontId="10" fillId="0" borderId="0" xfId="0" applyFont="1" applyBorder="1" applyAlignment="1" applyProtection="1">
      <alignment horizontal="center"/>
    </xf>
    <xf numFmtId="5" fontId="10" fillId="0" borderId="0" xfId="1" applyNumberFormat="1" applyFont="1" applyBorder="1" applyAlignment="1" applyProtection="1">
      <alignment horizontal="center" vertical="center"/>
    </xf>
    <xf numFmtId="0" fontId="8" fillId="0" borderId="3" xfId="0" applyFont="1" applyBorder="1" applyAlignment="1" applyProtection="1">
      <alignment horizontal="center"/>
    </xf>
    <xf numFmtId="0" fontId="10" fillId="0" borderId="9" xfId="0" applyFont="1" applyBorder="1" applyProtection="1"/>
    <xf numFmtId="0" fontId="10" fillId="0" borderId="10" xfId="0" applyFont="1" applyBorder="1" applyProtection="1"/>
    <xf numFmtId="0" fontId="8" fillId="0" borderId="10" xfId="0" applyFont="1" applyBorder="1" applyAlignment="1" applyProtection="1">
      <alignment horizontal="left" wrapText="1"/>
    </xf>
    <xf numFmtId="0" fontId="8" fillId="0" borderId="10" xfId="0" applyFont="1" applyBorder="1" applyAlignment="1" applyProtection="1">
      <alignment horizontal="centerContinuous"/>
    </xf>
    <xf numFmtId="0" fontId="8" fillId="2" borderId="14" xfId="0" applyFont="1" applyFill="1" applyBorder="1" applyProtection="1"/>
    <xf numFmtId="0" fontId="8" fillId="2" borderId="13" xfId="0" applyFont="1" applyFill="1" applyBorder="1" applyAlignment="1" applyProtection="1">
      <alignment vertical="center"/>
    </xf>
    <xf numFmtId="9" fontId="22" fillId="0" borderId="1" xfId="1" applyNumberFormat="1" applyFont="1" applyBorder="1" applyAlignment="1" applyProtection="1">
      <alignment horizontal="center" vertical="center"/>
    </xf>
    <xf numFmtId="167" fontId="19" fillId="3" borderId="0" xfId="0" applyNumberFormat="1" applyFont="1" applyFill="1" applyAlignment="1" applyProtection="1">
      <alignment horizontal="left"/>
    </xf>
    <xf numFmtId="0" fontId="4" fillId="3" borderId="0" xfId="0" applyFont="1" applyFill="1" applyProtection="1"/>
    <xf numFmtId="0" fontId="5" fillId="3" borderId="0" xfId="0" applyFont="1" applyFill="1" applyProtection="1"/>
    <xf numFmtId="0" fontId="6" fillId="3" borderId="0" xfId="0" quotePrefix="1" applyFont="1" applyFill="1" applyAlignment="1" applyProtection="1">
      <alignment horizontal="left"/>
    </xf>
    <xf numFmtId="0" fontId="13" fillId="3" borderId="0" xfId="0" applyFont="1" applyFill="1" applyProtection="1"/>
    <xf numFmtId="0" fontId="1" fillId="3" borderId="0" xfId="0" applyFont="1" applyFill="1" applyProtection="1"/>
    <xf numFmtId="0" fontId="4" fillId="3" borderId="0" xfId="0" applyFont="1" applyFill="1" applyBorder="1" applyProtection="1"/>
    <xf numFmtId="0" fontId="4" fillId="3" borderId="0" xfId="0" applyFont="1" applyFill="1" applyAlignment="1" applyProtection="1">
      <alignment horizontal="center"/>
    </xf>
    <xf numFmtId="0" fontId="6" fillId="3" borderId="0" xfId="0" quotePrefix="1" applyFont="1" applyFill="1" applyBorder="1" applyAlignment="1" applyProtection="1">
      <alignment horizontal="center"/>
    </xf>
    <xf numFmtId="0" fontId="6" fillId="3" borderId="0" xfId="0" quotePrefix="1" applyFont="1" applyFill="1" applyBorder="1" applyAlignment="1" applyProtection="1">
      <alignment horizontal="left"/>
    </xf>
    <xf numFmtId="0" fontId="1" fillId="3" borderId="0" xfId="0" quotePrefix="1" applyFont="1" applyFill="1" applyAlignment="1" applyProtection="1">
      <alignment horizontal="left"/>
    </xf>
    <xf numFmtId="0" fontId="4" fillId="3" borderId="0" xfId="0" applyFont="1" applyFill="1" applyBorder="1" applyAlignment="1" applyProtection="1">
      <alignment horizontal="center"/>
    </xf>
    <xf numFmtId="0" fontId="4" fillId="3" borderId="0" xfId="0" quotePrefix="1" applyFont="1" applyFill="1" applyBorder="1" applyAlignment="1" applyProtection="1">
      <alignment horizontal="center"/>
    </xf>
    <xf numFmtId="0" fontId="4" fillId="3" borderId="0" xfId="0" quotePrefix="1" applyFont="1" applyFill="1" applyAlignment="1" applyProtection="1">
      <alignment horizontal="center"/>
    </xf>
    <xf numFmtId="0" fontId="0" fillId="3" borderId="0" xfId="0" applyFill="1" applyProtection="1"/>
    <xf numFmtId="0" fontId="5" fillId="3" borderId="0" xfId="0" applyFont="1" applyFill="1" applyAlignment="1" applyProtection="1">
      <alignment horizontal="center"/>
    </xf>
    <xf numFmtId="9" fontId="14" fillId="3" borderId="0" xfId="5" applyNumberFormat="1" applyFont="1" applyFill="1" applyBorder="1" applyProtection="1"/>
    <xf numFmtId="0" fontId="1" fillId="3" borderId="0" xfId="0" applyFont="1" applyFill="1" applyAlignment="1" applyProtection="1">
      <alignment horizontal="left"/>
    </xf>
    <xf numFmtId="0" fontId="13" fillId="3" borderId="0" xfId="0" quotePrefix="1" applyFont="1" applyFill="1" applyAlignment="1" applyProtection="1">
      <alignment horizontal="left"/>
    </xf>
    <xf numFmtId="1" fontId="0" fillId="3" borderId="0" xfId="0" applyNumberFormat="1" applyFill="1" applyBorder="1" applyProtection="1"/>
    <xf numFmtId="2" fontId="4" fillId="3" borderId="0" xfId="0" applyNumberFormat="1" applyFont="1" applyFill="1" applyBorder="1" applyAlignment="1" applyProtection="1">
      <alignment horizontal="center"/>
    </xf>
    <xf numFmtId="2" fontId="4" fillId="3" borderId="0" xfId="0" applyNumberFormat="1" applyFont="1" applyFill="1" applyBorder="1" applyProtection="1"/>
    <xf numFmtId="0" fontId="6" fillId="3" borderId="0" xfId="0" applyFont="1" applyFill="1" applyAlignment="1" applyProtection="1">
      <alignment horizontal="left" wrapText="1"/>
    </xf>
    <xf numFmtId="0" fontId="1" fillId="3" borderId="0" xfId="0" applyFont="1" applyFill="1" applyAlignment="1" applyProtection="1">
      <alignment horizontal="center"/>
    </xf>
    <xf numFmtId="3" fontId="2" fillId="3" borderId="0" xfId="0" applyNumberFormat="1" applyFont="1" applyFill="1" applyBorder="1" applyProtection="1"/>
    <xf numFmtId="9" fontId="4" fillId="3" borderId="0" xfId="0" quotePrefix="1" applyNumberFormat="1" applyFont="1" applyFill="1" applyBorder="1" applyAlignment="1" applyProtection="1">
      <alignment horizontal="center"/>
    </xf>
    <xf numFmtId="3" fontId="4" fillId="3" borderId="0" xfId="0" quotePrefix="1" applyNumberFormat="1" applyFont="1" applyFill="1" applyBorder="1" applyAlignment="1" applyProtection="1">
      <alignment horizontal="center"/>
    </xf>
    <xf numFmtId="3" fontId="5" fillId="3" borderId="0" xfId="0" applyNumberFormat="1" applyFont="1" applyFill="1" applyProtection="1"/>
    <xf numFmtId="0" fontId="4" fillId="3" borderId="0" xfId="0" applyFont="1" applyFill="1" applyAlignment="1" applyProtection="1">
      <alignment horizontal="left"/>
    </xf>
    <xf numFmtId="0" fontId="5" fillId="3" borderId="0" xfId="0" applyFont="1" applyFill="1" applyBorder="1" applyAlignment="1" applyProtection="1">
      <alignment horizontal="center"/>
    </xf>
    <xf numFmtId="0" fontId="5" fillId="3" borderId="0" xfId="0" applyFont="1" applyFill="1" applyBorder="1" applyAlignment="1" applyProtection="1">
      <alignment horizontal="right"/>
    </xf>
    <xf numFmtId="165" fontId="2" fillId="3" borderId="1" xfId="0" applyNumberFormat="1" applyFont="1" applyFill="1" applyBorder="1" applyAlignment="1" applyProtection="1">
      <alignment horizontal="center"/>
    </xf>
    <xf numFmtId="0" fontId="5" fillId="3" borderId="0" xfId="0" applyFont="1" applyFill="1" applyAlignment="1" applyProtection="1">
      <alignment horizontal="left"/>
    </xf>
    <xf numFmtId="37" fontId="2" fillId="3" borderId="8" xfId="0" applyNumberFormat="1" applyFont="1" applyFill="1" applyBorder="1" applyAlignment="1" applyProtection="1">
      <alignment horizontal="center"/>
    </xf>
    <xf numFmtId="37" fontId="2" fillId="3" borderId="2" xfId="0" applyNumberFormat="1" applyFont="1" applyFill="1" applyBorder="1" applyAlignment="1" applyProtection="1">
      <alignment horizontal="center"/>
    </xf>
    <xf numFmtId="0" fontId="5" fillId="3" borderId="0" xfId="0" applyFont="1" applyFill="1" applyBorder="1" applyAlignment="1" applyProtection="1"/>
    <xf numFmtId="0" fontId="6" fillId="3" borderId="0" xfId="0" applyFont="1" applyFill="1" applyBorder="1" applyAlignment="1" applyProtection="1">
      <alignment horizontal="left" wrapText="1"/>
    </xf>
    <xf numFmtId="0" fontId="1" fillId="3" borderId="0" xfId="0" applyFont="1" applyFill="1" applyBorder="1" applyAlignment="1" applyProtection="1">
      <alignment horizontal="center"/>
    </xf>
    <xf numFmtId="0" fontId="1" fillId="3" borderId="0" xfId="0" applyFont="1" applyFill="1" applyBorder="1" applyProtection="1"/>
    <xf numFmtId="0" fontId="17" fillId="0" borderId="8" xfId="0" applyFont="1" applyBorder="1" applyAlignment="1" applyProtection="1">
      <alignment horizontal="left"/>
    </xf>
    <xf numFmtId="0" fontId="23" fillId="0" borderId="9" xfId="4" applyBorder="1"/>
    <xf numFmtId="0" fontId="23" fillId="0" borderId="15" xfId="4" applyBorder="1"/>
    <xf numFmtId="0" fontId="23" fillId="0" borderId="7" xfId="4" applyBorder="1"/>
    <xf numFmtId="0" fontId="23" fillId="0" borderId="0" xfId="4"/>
    <xf numFmtId="0" fontId="23" fillId="0" borderId="10" xfId="4" applyBorder="1"/>
    <xf numFmtId="0" fontId="23" fillId="0" borderId="0" xfId="4" applyBorder="1"/>
    <xf numFmtId="0" fontId="23" fillId="0" borderId="11" xfId="4" applyBorder="1"/>
    <xf numFmtId="0" fontId="25" fillId="0" borderId="10" xfId="4" applyFont="1" applyBorder="1"/>
    <xf numFmtId="0" fontId="23" fillId="4" borderId="1" xfId="4" applyFill="1" applyBorder="1" applyAlignment="1" applyProtection="1">
      <alignment wrapText="1"/>
      <protection locked="0"/>
    </xf>
    <xf numFmtId="0" fontId="23" fillId="0" borderId="5" xfId="4" applyBorder="1"/>
    <xf numFmtId="0" fontId="23" fillId="0" borderId="4" xfId="4" applyBorder="1"/>
    <xf numFmtId="0" fontId="23" fillId="0" borderId="3" xfId="4" applyBorder="1"/>
    <xf numFmtId="3" fontId="23" fillId="0" borderId="0" xfId="4" applyNumberFormat="1"/>
    <xf numFmtId="0" fontId="23" fillId="0" borderId="0" xfId="4" applyFont="1"/>
    <xf numFmtId="0" fontId="23" fillId="4" borderId="1" xfId="4" applyFont="1" applyFill="1" applyBorder="1" applyAlignment="1" applyProtection="1">
      <alignment horizontal="left" vertical="top" wrapText="1"/>
      <protection locked="0"/>
    </xf>
    <xf numFmtId="1" fontId="23" fillId="4" borderId="1" xfId="4" applyNumberFormat="1" applyFont="1" applyFill="1" applyBorder="1" applyAlignment="1" applyProtection="1">
      <alignment wrapText="1"/>
      <protection locked="0"/>
    </xf>
    <xf numFmtId="0" fontId="8" fillId="0" borderId="7" xfId="0" applyFont="1" applyBorder="1" applyAlignment="1" applyProtection="1">
      <alignment horizontal="right"/>
    </xf>
    <xf numFmtId="0" fontId="10" fillId="0" borderId="19" xfId="0" applyFont="1" applyBorder="1" applyAlignment="1" applyProtection="1">
      <alignment horizontal="left"/>
    </xf>
    <xf numFmtId="0" fontId="8" fillId="2" borderId="14" xfId="0" applyFont="1" applyFill="1" applyBorder="1" applyAlignment="1" applyProtection="1">
      <alignment horizontal="right"/>
    </xf>
    <xf numFmtId="0" fontId="8" fillId="0" borderId="0" xfId="0" applyFont="1" applyFill="1" applyBorder="1" applyAlignment="1" applyProtection="1">
      <alignment horizontal="left"/>
    </xf>
    <xf numFmtId="0" fontId="8" fillId="2" borderId="1" xfId="0" applyFont="1" applyFill="1" applyBorder="1" applyAlignment="1" applyProtection="1">
      <alignment horizontal="left"/>
    </xf>
    <xf numFmtId="0" fontId="27" fillId="0" borderId="0" xfId="0" applyFont="1" applyBorder="1" applyAlignment="1" applyProtection="1">
      <alignment horizontal="centerContinuous"/>
    </xf>
    <xf numFmtId="0" fontId="11" fillId="0" borderId="10" xfId="0" applyFont="1" applyBorder="1" applyProtection="1"/>
    <xf numFmtId="0" fontId="0" fillId="2" borderId="19" xfId="0" applyFill="1" applyBorder="1" applyProtection="1"/>
    <xf numFmtId="0" fontId="8" fillId="0" borderId="0" xfId="0" applyFont="1" applyProtection="1">
      <protection locked="0"/>
    </xf>
    <xf numFmtId="0" fontId="8" fillId="2" borderId="13" xfId="0" applyFont="1" applyFill="1" applyBorder="1" applyAlignment="1" applyProtection="1">
      <alignment horizontal="left"/>
    </xf>
    <xf numFmtId="49" fontId="2" fillId="2" borderId="19" xfId="3" applyNumberFormat="1" applyFont="1" applyBorder="1" applyAlignment="1" applyProtection="1">
      <alignment horizontal="left" vertical="center" indent="1"/>
      <protection locked="0"/>
    </xf>
    <xf numFmtId="0" fontId="8" fillId="0" borderId="0" xfId="0" applyFont="1" applyFill="1" applyBorder="1" applyAlignment="1" applyProtection="1">
      <alignment horizontal="center" vertical="top"/>
    </xf>
    <xf numFmtId="0" fontId="14" fillId="0" borderId="17" xfId="0" applyFont="1" applyFill="1" applyBorder="1" applyAlignment="1" applyProtection="1"/>
    <xf numFmtId="0" fontId="2" fillId="0" borderId="0" xfId="0" applyFont="1"/>
    <xf numFmtId="6" fontId="4" fillId="0" borderId="14" xfId="2" applyNumberFormat="1" applyFont="1" applyFill="1" applyBorder="1" applyProtection="1">
      <protection locked="0"/>
    </xf>
    <xf numFmtId="10" fontId="5" fillId="0" borderId="19" xfId="5" quotePrefix="1" applyNumberFormat="1" applyFont="1" applyFill="1" applyBorder="1" applyAlignment="1" applyProtection="1">
      <alignment horizontal="left"/>
      <protection locked="0"/>
    </xf>
    <xf numFmtId="0" fontId="0" fillId="0" borderId="19" xfId="0" applyBorder="1" applyProtection="1"/>
    <xf numFmtId="6" fontId="4" fillId="0" borderId="7" xfId="0" applyNumberFormat="1" applyFont="1" applyFill="1" applyBorder="1"/>
    <xf numFmtId="6" fontId="4" fillId="0" borderId="15" xfId="2" applyNumberFormat="1" applyFont="1" applyBorder="1"/>
    <xf numFmtId="0" fontId="1" fillId="0" borderId="0" xfId="0" applyFont="1" applyAlignment="1" applyProtection="1">
      <alignment horizontal="center"/>
      <protection locked="0"/>
    </xf>
    <xf numFmtId="6" fontId="4" fillId="0" borderId="7" xfId="2" applyNumberFormat="1" applyFont="1" applyBorder="1"/>
    <xf numFmtId="1" fontId="4" fillId="0" borderId="13" xfId="0" applyNumberFormat="1" applyFont="1" applyFill="1" applyBorder="1" applyProtection="1">
      <protection locked="0"/>
    </xf>
    <xf numFmtId="6" fontId="4" fillId="0" borderId="19" xfId="2" applyNumberFormat="1" applyFont="1" applyFill="1" applyBorder="1" applyProtection="1">
      <protection locked="0"/>
    </xf>
    <xf numFmtId="6" fontId="14" fillId="2" borderId="1" xfId="2" applyNumberFormat="1" applyFont="1" applyFill="1" applyBorder="1" applyAlignment="1" applyProtection="1">
      <alignment horizontal="left"/>
      <protection locked="0"/>
    </xf>
    <xf numFmtId="6" fontId="14" fillId="2" borderId="1" xfId="2" applyNumberFormat="1" applyFont="1" applyFill="1" applyBorder="1" applyProtection="1">
      <protection locked="0"/>
    </xf>
    <xf numFmtId="6" fontId="14" fillId="2" borderId="13" xfId="2" applyNumberFormat="1" applyFont="1" applyFill="1" applyBorder="1" applyAlignment="1" applyProtection="1">
      <protection locked="0"/>
    </xf>
    <xf numFmtId="6" fontId="14" fillId="2" borderId="19" xfId="2" applyNumberFormat="1" applyFont="1" applyFill="1" applyBorder="1" applyAlignment="1" applyProtection="1">
      <protection locked="0"/>
    </xf>
    <xf numFmtId="0" fontId="1" fillId="0" borderId="0" xfId="0" applyFont="1" applyFill="1"/>
    <xf numFmtId="6" fontId="4" fillId="0" borderId="23" xfId="2" applyNumberFormat="1" applyFont="1" applyFill="1" applyBorder="1"/>
    <xf numFmtId="3" fontId="2" fillId="3" borderId="1" xfId="0" applyNumberFormat="1" applyFont="1" applyFill="1" applyBorder="1" applyAlignment="1" applyProtection="1">
      <alignment horizontal="center"/>
    </xf>
    <xf numFmtId="165" fontId="2" fillId="3" borderId="15" xfId="0" applyNumberFormat="1" applyFont="1" applyFill="1" applyBorder="1" applyAlignment="1" applyProtection="1">
      <alignment horizontal="center"/>
    </xf>
    <xf numFmtId="172" fontId="4" fillId="2" borderId="1" xfId="2" applyNumberFormat="1" applyFont="1" applyFill="1" applyBorder="1" applyProtection="1">
      <protection locked="0"/>
    </xf>
    <xf numFmtId="172" fontId="4" fillId="0" borderId="1" xfId="2" applyNumberFormat="1" applyFont="1" applyBorder="1"/>
    <xf numFmtId="172" fontId="4" fillId="2" borderId="12" xfId="2" applyNumberFormat="1" applyFont="1" applyFill="1" applyBorder="1" applyProtection="1">
      <protection locked="0"/>
    </xf>
    <xf numFmtId="172" fontId="4" fillId="0" borderId="2" xfId="2" applyNumberFormat="1" applyFont="1" applyBorder="1"/>
    <xf numFmtId="172" fontId="0" fillId="0" borderId="0" xfId="2" applyNumberFormat="1" applyFont="1"/>
    <xf numFmtId="172" fontId="1" fillId="0" borderId="0" xfId="2" applyNumberFormat="1" applyFont="1" applyAlignment="1">
      <alignment horizontal="centerContinuous"/>
    </xf>
    <xf numFmtId="172" fontId="4" fillId="0" borderId="0" xfId="2" applyNumberFormat="1" applyFont="1" applyAlignment="1" applyProtection="1">
      <alignment horizontal="center"/>
      <protection locked="0"/>
    </xf>
    <xf numFmtId="172" fontId="1" fillId="0" borderId="0" xfId="2" applyNumberFormat="1" applyFont="1" applyAlignment="1" applyProtection="1">
      <alignment horizontal="center"/>
      <protection locked="0"/>
    </xf>
    <xf numFmtId="172" fontId="4" fillId="0" borderId="0" xfId="2" applyNumberFormat="1" applyFont="1" applyAlignment="1">
      <alignment horizontal="center"/>
    </xf>
    <xf numFmtId="172" fontId="2" fillId="3" borderId="1" xfId="2" applyNumberFormat="1" applyFont="1" applyFill="1" applyBorder="1" applyProtection="1"/>
    <xf numFmtId="172" fontId="0" fillId="0" borderId="1" xfId="2" applyNumberFormat="1" applyFont="1" applyFill="1" applyBorder="1" applyProtection="1"/>
    <xf numFmtId="172" fontId="0" fillId="3" borderId="1" xfId="2" applyNumberFormat="1" applyFont="1" applyFill="1" applyBorder="1" applyProtection="1"/>
    <xf numFmtId="172" fontId="5" fillId="3" borderId="0" xfId="2" applyNumberFormat="1" applyFont="1" applyFill="1" applyAlignment="1" applyProtection="1">
      <alignment horizontal="center"/>
    </xf>
    <xf numFmtId="172" fontId="5" fillId="3" borderId="0" xfId="2" applyNumberFormat="1" applyFont="1" applyFill="1" applyProtection="1"/>
    <xf numFmtId="172" fontId="2" fillId="3" borderId="4" xfId="2" applyNumberFormat="1" applyFont="1" applyFill="1" applyBorder="1" applyAlignment="1" applyProtection="1">
      <alignment horizontal="right"/>
    </xf>
    <xf numFmtId="172" fontId="2" fillId="3" borderId="20" xfId="2" applyNumberFormat="1" applyFont="1" applyFill="1" applyBorder="1" applyProtection="1"/>
    <xf numFmtId="172" fontId="2" fillId="3" borderId="21" xfId="2" applyNumberFormat="1" applyFont="1" applyFill="1" applyBorder="1" applyProtection="1"/>
    <xf numFmtId="172" fontId="2" fillId="3" borderId="0" xfId="2" applyNumberFormat="1" applyFont="1" applyFill="1" applyBorder="1" applyProtection="1"/>
    <xf numFmtId="173" fontId="5" fillId="3" borderId="0" xfId="1" applyNumberFormat="1" applyFont="1" applyFill="1" applyProtection="1"/>
    <xf numFmtId="172" fontId="2" fillId="3" borderId="8" xfId="2" applyNumberFormat="1" applyFont="1" applyFill="1" applyBorder="1" applyProtection="1"/>
    <xf numFmtId="172" fontId="2" fillId="3" borderId="2" xfId="2" applyNumberFormat="1" applyFont="1" applyFill="1" applyBorder="1" applyAlignment="1" applyProtection="1">
      <alignment horizontal="right"/>
    </xf>
    <xf numFmtId="172" fontId="5" fillId="3" borderId="0" xfId="2" applyNumberFormat="1" applyFont="1" applyFill="1" applyBorder="1" applyAlignment="1" applyProtection="1">
      <alignment horizontal="right"/>
    </xf>
    <xf numFmtId="172" fontId="2" fillId="3" borderId="1" xfId="2" applyNumberFormat="1" applyFont="1" applyFill="1" applyBorder="1" applyAlignment="1" applyProtection="1">
      <alignment horizontal="right"/>
    </xf>
    <xf numFmtId="172" fontId="4" fillId="0" borderId="18" xfId="2" applyNumberFormat="1" applyFont="1" applyBorder="1"/>
    <xf numFmtId="172" fontId="4" fillId="0" borderId="12" xfId="2" applyNumberFormat="1" applyFont="1" applyBorder="1"/>
    <xf numFmtId="0" fontId="1" fillId="0" borderId="0" xfId="0" quotePrefix="1" applyFont="1" applyAlignment="1">
      <alignment horizontal="center"/>
    </xf>
    <xf numFmtId="0" fontId="2" fillId="3" borderId="0" xfId="0" quotePrefix="1" applyFont="1" applyFill="1" applyAlignment="1" applyProtection="1">
      <alignment horizontal="left"/>
    </xf>
    <xf numFmtId="172" fontId="14" fillId="3" borderId="22" xfId="2" applyNumberFormat="1" applyFont="1" applyFill="1" applyBorder="1" applyProtection="1"/>
    <xf numFmtId="166" fontId="4" fillId="2" borderId="1" xfId="1" applyNumberFormat="1" applyFont="1" applyFill="1" applyBorder="1" applyProtection="1">
      <protection locked="0"/>
    </xf>
    <xf numFmtId="172" fontId="4" fillId="0" borderId="0" xfId="2" applyNumberFormat="1" applyFont="1" applyBorder="1"/>
    <xf numFmtId="166" fontId="4" fillId="2" borderId="12" xfId="1" applyNumberFormat="1" applyFont="1" applyFill="1" applyBorder="1" applyProtection="1">
      <protection locked="0"/>
    </xf>
    <xf numFmtId="0" fontId="1" fillId="0" borderId="0" xfId="0" applyFont="1" applyAlignment="1">
      <alignment horizontal="center"/>
    </xf>
    <xf numFmtId="1" fontId="1" fillId="0" borderId="13" xfId="0" applyNumberFormat="1" applyFont="1" applyFill="1" applyBorder="1" applyProtection="1">
      <protection locked="0"/>
    </xf>
    <xf numFmtId="172" fontId="1" fillId="2" borderId="1" xfId="2" applyNumberFormat="1" applyFont="1" applyFill="1" applyBorder="1" applyProtection="1">
      <protection locked="0"/>
    </xf>
    <xf numFmtId="172" fontId="4" fillId="2" borderId="14" xfId="2" applyNumberFormat="1" applyFont="1" applyFill="1" applyBorder="1" applyProtection="1">
      <protection locked="0"/>
    </xf>
    <xf numFmtId="164" fontId="0" fillId="5" borderId="1" xfId="0" applyNumberFormat="1" applyFill="1" applyBorder="1" applyProtection="1">
      <protection locked="0"/>
    </xf>
    <xf numFmtId="172" fontId="14" fillId="5" borderId="6" xfId="2" applyNumberFormat="1" applyFont="1" applyFill="1" applyBorder="1" applyProtection="1"/>
    <xf numFmtId="9" fontId="14" fillId="5" borderId="6" xfId="5" applyNumberFormat="1" applyFont="1" applyFill="1" applyBorder="1" applyProtection="1"/>
    <xf numFmtId="3" fontId="2" fillId="3" borderId="1" xfId="0" applyNumberFormat="1" applyFont="1" applyFill="1" applyBorder="1" applyAlignment="1" applyProtection="1">
      <alignment horizontal="right"/>
    </xf>
    <xf numFmtId="49" fontId="2" fillId="2" borderId="1" xfId="3" applyNumberFormat="1" applyFont="1" applyBorder="1" applyAlignment="1" applyProtection="1">
      <alignment horizontal="left" vertical="center" indent="1"/>
      <protection locked="0"/>
    </xf>
    <xf numFmtId="1" fontId="2" fillId="2" borderId="13" xfId="3" applyFont="1" applyBorder="1" applyAlignment="1" applyProtection="1">
      <alignment horizontal="left"/>
      <protection locked="0"/>
    </xf>
    <xf numFmtId="0" fontId="2" fillId="2" borderId="13" xfId="0" applyFont="1" applyFill="1" applyBorder="1" applyProtection="1"/>
    <xf numFmtId="166" fontId="1" fillId="2" borderId="1" xfId="1" applyNumberFormat="1" applyFont="1" applyFill="1" applyBorder="1" applyProtection="1">
      <protection locked="0"/>
    </xf>
    <xf numFmtId="39" fontId="22" fillId="0" borderId="1" xfId="1" applyNumberFormat="1" applyFont="1" applyBorder="1" applyAlignment="1" applyProtection="1">
      <alignment horizontal="center"/>
    </xf>
    <xf numFmtId="14" fontId="0" fillId="0" borderId="4" xfId="0" applyNumberFormat="1" applyBorder="1" applyProtection="1"/>
    <xf numFmtId="0" fontId="2" fillId="2" borderId="16" xfId="0" applyFont="1" applyFill="1" applyBorder="1" applyAlignment="1" applyProtection="1">
      <protection locked="0"/>
    </xf>
    <xf numFmtId="43" fontId="14" fillId="5" borderId="6" xfId="1" applyNumberFormat="1" applyFont="1" applyFill="1" applyBorder="1" applyProtection="1"/>
    <xf numFmtId="43" fontId="5" fillId="3" borderId="0" xfId="1" applyNumberFormat="1" applyFont="1" applyFill="1" applyProtection="1"/>
    <xf numFmtId="0" fontId="31" fillId="0" borderId="16" xfId="0" applyFont="1" applyFill="1" applyBorder="1" applyAlignment="1" applyProtection="1"/>
    <xf numFmtId="0" fontId="21" fillId="6" borderId="0" xfId="0" applyFont="1" applyFill="1"/>
    <xf numFmtId="0" fontId="1" fillId="6" borderId="0" xfId="0" applyFont="1" applyFill="1" applyProtection="1"/>
    <xf numFmtId="0" fontId="1" fillId="6" borderId="0" xfId="0" applyFont="1" applyFill="1"/>
    <xf numFmtId="172" fontId="1" fillId="6" borderId="0" xfId="0" applyNumberFormat="1" applyFont="1" applyFill="1"/>
    <xf numFmtId="43" fontId="5" fillId="0" borderId="0" xfId="1" applyFont="1" applyAlignment="1">
      <alignment horizontal="center"/>
    </xf>
    <xf numFmtId="43" fontId="5" fillId="0" borderId="0" xfId="1" applyFont="1"/>
    <xf numFmtId="172" fontId="32" fillId="2" borderId="13" xfId="2" applyNumberFormat="1" applyFont="1" applyFill="1" applyBorder="1" applyProtection="1">
      <protection locked="0"/>
    </xf>
    <xf numFmtId="43" fontId="5" fillId="3" borderId="0" xfId="1" applyFont="1" applyFill="1" applyAlignment="1" applyProtection="1">
      <alignment horizontal="center"/>
    </xf>
    <xf numFmtId="166" fontId="5" fillId="3" borderId="0" xfId="1" applyNumberFormat="1" applyFont="1" applyFill="1" applyProtection="1"/>
    <xf numFmtId="2" fontId="1" fillId="3" borderId="0" xfId="0" applyNumberFormat="1" applyFont="1" applyFill="1" applyBorder="1" applyAlignment="1" applyProtection="1">
      <alignment horizontal="center"/>
    </xf>
    <xf numFmtId="172" fontId="5" fillId="3" borderId="0" xfId="0" applyNumberFormat="1" applyFont="1" applyFill="1" applyProtection="1"/>
    <xf numFmtId="166" fontId="22" fillId="6" borderId="1" xfId="1" applyNumberFormat="1" applyFont="1" applyFill="1" applyBorder="1" applyAlignment="1" applyProtection="1"/>
    <xf numFmtId="1" fontId="2" fillId="2" borderId="13" xfId="3" applyFont="1" applyBorder="1" applyAlignment="1" applyProtection="1">
      <alignment horizontal="left" vertical="center" wrapText="1" indent="1"/>
      <protection locked="0"/>
    </xf>
    <xf numFmtId="1" fontId="5" fillId="2" borderId="19" xfId="3" applyFont="1" applyBorder="1" applyAlignment="1" applyProtection="1">
      <alignment horizontal="left" vertical="center" wrapText="1" indent="1"/>
      <protection locked="0"/>
    </xf>
    <xf numFmtId="1" fontId="5" fillId="2" borderId="14" xfId="3" applyFont="1" applyBorder="1" applyAlignment="1" applyProtection="1">
      <alignment horizontal="left" vertical="center" wrapText="1" indent="1"/>
      <protection locked="0"/>
    </xf>
    <xf numFmtId="9" fontId="20" fillId="0" borderId="0" xfId="0" applyNumberFormat="1" applyFont="1" applyBorder="1" applyAlignment="1" applyProtection="1">
      <alignment horizontal="center"/>
    </xf>
    <xf numFmtId="0" fontId="20" fillId="0" borderId="0" xfId="0" applyFont="1" applyBorder="1" applyAlignment="1" applyProtection="1">
      <alignment horizontal="center"/>
    </xf>
    <xf numFmtId="49" fontId="30" fillId="2" borderId="13" xfId="6" applyNumberFormat="1" applyFill="1" applyBorder="1" applyAlignment="1" applyProtection="1">
      <alignment horizontal="left" vertical="center" indent="1"/>
      <protection locked="0"/>
    </xf>
    <xf numFmtId="49" fontId="5" fillId="2" borderId="14" xfId="3" applyNumberFormat="1" applyFont="1" applyBorder="1" applyAlignment="1" applyProtection="1">
      <alignment horizontal="left" vertical="center" indent="1"/>
      <protection locked="0"/>
    </xf>
    <xf numFmtId="0" fontId="19" fillId="3" borderId="0" xfId="0" quotePrefix="1" applyFont="1" applyFill="1" applyBorder="1" applyAlignment="1" applyProtection="1">
      <alignment horizontal="center"/>
    </xf>
    <xf numFmtId="3" fontId="1" fillId="3" borderId="0" xfId="0" applyNumberFormat="1" applyFont="1" applyFill="1" applyAlignment="1" applyProtection="1">
      <alignment horizontal="right"/>
    </xf>
    <xf numFmtId="0" fontId="1" fillId="0" borderId="0" xfId="0" applyFont="1" applyAlignment="1">
      <alignment horizontal="center"/>
    </xf>
  </cellXfs>
  <cellStyles count="7">
    <cellStyle name="Comma" xfId="1" builtinId="3"/>
    <cellStyle name="Currency" xfId="2" builtinId="4"/>
    <cellStyle name="editable" xfId="3" xr:uid="{00000000-0005-0000-0000-000002000000}"/>
    <cellStyle name="Hyperlink" xfId="6" builtinId="8"/>
    <cellStyle name="Normal" xfId="0" builtinId="0"/>
    <cellStyle name="Normal_Capillarys" xfId="4" xr:uid="{00000000-0005-0000-0000-000004000000}"/>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dialogsheet" Target="dialogsheets/sheet4.xml"/><Relationship Id="rId18" Type="http://schemas.openxmlformats.org/officeDocument/2006/relationships/dialogsheet" Target="dialogsheets/sheet9.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11.xml"/><Relationship Id="rId7" Type="http://schemas.openxmlformats.org/officeDocument/2006/relationships/worksheet" Target="worksheets/sheet7.xml"/><Relationship Id="rId12" Type="http://schemas.openxmlformats.org/officeDocument/2006/relationships/dialogsheet" Target="dialogsheets/sheet3.xml"/><Relationship Id="rId17" Type="http://schemas.openxmlformats.org/officeDocument/2006/relationships/dialogsheet" Target="dialogsheets/sheet8.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dialogsheet" Target="dialogsheets/sheet7.xml"/><Relationship Id="rId20" Type="http://schemas.openxmlformats.org/officeDocument/2006/relationships/worksheet" Target="worksheets/sheet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dialogsheet" Target="dialogsheets/sheet2.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dialogsheet" Target="dialogsheets/sheet6.xml"/><Relationship Id="rId23" Type="http://schemas.openxmlformats.org/officeDocument/2006/relationships/theme" Target="theme/theme1.xml"/><Relationship Id="rId10" Type="http://schemas.openxmlformats.org/officeDocument/2006/relationships/dialogsheet" Target="dialogsheets/sheet1.xml"/><Relationship Id="rId19" Type="http://schemas.openxmlformats.org/officeDocument/2006/relationships/dialogsheet" Target="dialog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dialogsheet" Target="dialogsheets/sheet5.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ialogsheets/_rels/sheet1.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dialogsheets/_rels/sheet10.xml.rels><?xml version="1.0" encoding="UTF-8" standalone="yes"?>
<Relationships xmlns="http://schemas.openxmlformats.org/package/2006/relationships"><Relationship Id="rId1" Type="http://schemas.openxmlformats.org/officeDocument/2006/relationships/vmlDrawing" Target="../drawings/vmlDrawing11.vml"/></Relationships>
</file>

<file path=xl/dialog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dialogsheets/_rels/sheet3.xml.rels><?xml version="1.0" encoding="UTF-8" standalone="yes"?>
<Relationships xmlns="http://schemas.openxmlformats.org/package/2006/relationships"><Relationship Id="rId1" Type="http://schemas.openxmlformats.org/officeDocument/2006/relationships/vmlDrawing" Target="../drawings/vmlDrawing4.vml"/></Relationships>
</file>

<file path=xl/dialogsheets/_rels/sheet4.xml.rels><?xml version="1.0" encoding="UTF-8" standalone="yes"?>
<Relationships xmlns="http://schemas.openxmlformats.org/package/2006/relationships"><Relationship Id="rId1" Type="http://schemas.openxmlformats.org/officeDocument/2006/relationships/vmlDrawing" Target="../drawings/vmlDrawing5.vml"/></Relationships>
</file>

<file path=xl/dialogsheets/_rels/sheet5.xml.rels><?xml version="1.0" encoding="UTF-8" standalone="yes"?>
<Relationships xmlns="http://schemas.openxmlformats.org/package/2006/relationships"><Relationship Id="rId1" Type="http://schemas.openxmlformats.org/officeDocument/2006/relationships/vmlDrawing" Target="../drawings/vmlDrawing6.vml"/></Relationships>
</file>

<file path=xl/dialogsheets/_rels/sheet6.xml.rels><?xml version="1.0" encoding="UTF-8" standalone="yes"?>
<Relationships xmlns="http://schemas.openxmlformats.org/package/2006/relationships"><Relationship Id="rId1" Type="http://schemas.openxmlformats.org/officeDocument/2006/relationships/vmlDrawing" Target="../drawings/vmlDrawing7.vml"/></Relationships>
</file>

<file path=xl/dialogsheets/_rels/sheet7.xml.rels><?xml version="1.0" encoding="UTF-8" standalone="yes"?>
<Relationships xmlns="http://schemas.openxmlformats.org/package/2006/relationships"><Relationship Id="rId1" Type="http://schemas.openxmlformats.org/officeDocument/2006/relationships/vmlDrawing" Target="../drawings/vmlDrawing8.vml"/></Relationships>
</file>

<file path=xl/dialogsheets/_rels/sheet8.xml.rels><?xml version="1.0" encoding="UTF-8" standalone="yes"?>
<Relationships xmlns="http://schemas.openxmlformats.org/package/2006/relationships"><Relationship Id="rId1" Type="http://schemas.openxmlformats.org/officeDocument/2006/relationships/vmlDrawing" Target="../drawings/vmlDrawing9.vml"/></Relationships>
</file>

<file path=xl/dialog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dialogsheets/sheet1.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r6="http://schemas.microsoft.com/office/spreadsheetml/2016/revision6" mc:Ignorable="x14ac xr xr2 xr3 xr6" xr6:uid="{00000000-0001-0000-0B00-000000000000}">
  <sheetViews>
    <sheetView showRowColHeaders="0" showZeros="0" showOutlineSymbols="0" workbookViewId="0"/>
  </sheetViews>
  <sheetFormatPr defaultColWidth="1" defaultRowHeight="5.25" customHeight="1" x14ac:dyDescent="0.35"/>
  <sheetProtection sheet="1"/>
  <printOptions gridLines="1" gridLinesSet="0"/>
  <pageMargins left="0.75" right="0.75" top="1" bottom="1" header="0.5" footer="0.5"/>
  <pageSetup orientation="portrait" horizontalDpi="0" verticalDpi="0" r:id="rId1"/>
  <headerFooter alignWithMargins="0">
    <oddHeader>&amp;A</oddHeader>
    <oddFooter>Page &amp;P</oddFooter>
  </headerFooter>
  <legacyDrawing r:id="rId2"/>
</dialogsheet>
</file>

<file path=xl/dialogsheets/sheet10.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r6="http://schemas.microsoft.com/office/spreadsheetml/2016/revision6" mc:Ignorable="x14ac xr xr2 xr3 xr6" xr6:uid="{00000000-0001-0000-1400-000000000000}">
  <sheetViews>
    <sheetView showRowColHeaders="0" showZeros="0" showOutlineSymbols="0" workbookViewId="0"/>
  </sheetViews>
  <sheetFormatPr defaultColWidth="1" defaultRowHeight="5.25" customHeight="1" x14ac:dyDescent="0.35"/>
  <sheetProtection sheet="1"/>
  <printOptions gridLines="1" gridLinesSet="0"/>
  <pageMargins left="0.75" right="0.75" top="1" bottom="1" header="0.5" footer="0.5"/>
  <headerFooter alignWithMargins="0">
    <oddHeader>&amp;A</oddHeader>
    <oddFooter>Page &amp;P</oddFooter>
  </headerFooter>
  <legacyDrawing r:id="rId1"/>
</dialogsheet>
</file>

<file path=xl/dialogsheets/sheet2.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r6="http://schemas.microsoft.com/office/spreadsheetml/2016/revision6" mc:Ignorable="x14ac xr xr2 xr3 xr6" xr6:uid="{00000000-0001-0000-0C00-000000000000}">
  <sheetViews>
    <sheetView showRowColHeaders="0" showZeros="0" showOutlineSymbols="0" workbookViewId="0"/>
  </sheetViews>
  <sheetFormatPr defaultColWidth="1" defaultRowHeight="5.25" customHeight="1" x14ac:dyDescent="0.35"/>
  <sheetProtection sheet="1"/>
  <printOptions gridLines="1" gridLinesSet="0"/>
  <pageMargins left="0.75" right="0.75" top="1" bottom="1" header="0.5" footer="0.5"/>
  <pageSetup orientation="portrait" horizontalDpi="4294967292" r:id="rId1"/>
  <headerFooter alignWithMargins="0">
    <oddHeader>&amp;A</oddHeader>
    <oddFooter>Page &amp;P</oddFooter>
  </headerFooter>
  <legacyDrawing r:id="rId2"/>
</dialogsheet>
</file>

<file path=xl/dialogsheets/sheet3.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r6="http://schemas.microsoft.com/office/spreadsheetml/2016/revision6" mc:Ignorable="x14ac xr xr2 xr3 xr6" xr6:uid="{00000000-0001-0000-0D00-000000000000}">
  <sheetViews>
    <sheetView showRowColHeaders="0" showZeros="0" showOutlineSymbols="0" topLeftCell="D2" workbookViewId="0"/>
  </sheetViews>
  <sheetFormatPr defaultColWidth="1" defaultRowHeight="5.25" customHeight="1" x14ac:dyDescent="0.35"/>
  <sheetProtection sheet="1"/>
  <printOptions gridLines="1" gridLinesSet="0"/>
  <pageMargins left="0.75" right="0.75" top="1" bottom="1" header="0.5" footer="0.5"/>
  <headerFooter alignWithMargins="0">
    <oddHeader>&amp;A</oddHeader>
    <oddFooter>Page &amp;P</oddFooter>
  </headerFooter>
  <legacyDrawing r:id="rId1"/>
</dialogsheet>
</file>

<file path=xl/dialogsheets/sheet4.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r6="http://schemas.microsoft.com/office/spreadsheetml/2016/revision6" mc:Ignorable="x14ac xr xr2 xr3 xr6" xr6:uid="{00000000-0001-0000-0E00-000000000000}">
  <sheetViews>
    <sheetView showRowColHeaders="0" showZeros="0" showOutlineSymbols="0" workbookViewId="0"/>
  </sheetViews>
  <sheetFormatPr defaultColWidth="1" defaultRowHeight="5.25" customHeight="1" x14ac:dyDescent="0.35"/>
  <sheetProtection sheet="1"/>
  <printOptions gridLines="1" gridLinesSet="0"/>
  <pageMargins left="0.75" right="0.75" top="1" bottom="1" header="0.5" footer="0.5"/>
  <headerFooter alignWithMargins="0">
    <oddHeader>&amp;A</oddHeader>
    <oddFooter>Page &amp;P</oddFooter>
  </headerFooter>
  <legacyDrawing r:id="rId1"/>
</dialogsheet>
</file>

<file path=xl/dialogsheets/sheet5.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r6="http://schemas.microsoft.com/office/spreadsheetml/2016/revision6" mc:Ignorable="x14ac xr xr2 xr3 xr6" xr6:uid="{00000000-0001-0000-0F00-000000000000}">
  <sheetViews>
    <sheetView showRowColHeaders="0" showZeros="0" showOutlineSymbols="0" topLeftCell="D1" workbookViewId="0"/>
  </sheetViews>
  <sheetFormatPr defaultColWidth="1" defaultRowHeight="5.25" customHeight="1" x14ac:dyDescent="0.35"/>
  <sheetProtection sheet="1"/>
  <printOptions gridLines="1" gridLinesSet="0"/>
  <pageMargins left="0.75" right="0.75" top="1" bottom="1" header="0.5" footer="0.5"/>
  <headerFooter alignWithMargins="0">
    <oddHeader>&amp;A</oddHeader>
    <oddFooter>Page &amp;P</oddFooter>
  </headerFooter>
  <legacyDrawing r:id="rId1"/>
</dialogsheet>
</file>

<file path=xl/dialogsheets/sheet6.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r6="http://schemas.microsoft.com/office/spreadsheetml/2016/revision6" mc:Ignorable="x14ac xr xr2 xr3 xr6" xr6:uid="{00000000-0001-0000-1000-000000000000}">
  <sheetViews>
    <sheetView showRowColHeaders="0" showZeros="0" showOutlineSymbols="0" workbookViewId="0"/>
  </sheetViews>
  <sheetFormatPr defaultColWidth="1" defaultRowHeight="5.25" customHeight="1" x14ac:dyDescent="0.35"/>
  <sheetProtection sheet="1"/>
  <printOptions gridLines="1" gridLinesSet="0"/>
  <pageMargins left="0.75" right="0.75" top="1" bottom="1" header="0.5" footer="0.5"/>
  <headerFooter alignWithMargins="0">
    <oddHeader>&amp;A</oddHeader>
    <oddFooter>Page &amp;P</oddFooter>
  </headerFooter>
  <legacyDrawing r:id="rId1"/>
</dialogsheet>
</file>

<file path=xl/dialogsheets/sheet7.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r6="http://schemas.microsoft.com/office/spreadsheetml/2016/revision6" mc:Ignorable="x14ac xr xr2 xr3 xr6" xr6:uid="{00000000-0001-0000-1100-000000000000}">
  <sheetViews>
    <sheetView showRowColHeaders="0" showZeros="0" showOutlineSymbols="0" workbookViewId="0"/>
  </sheetViews>
  <sheetFormatPr defaultColWidth="1" defaultRowHeight="5.25" customHeight="1" x14ac:dyDescent="0.35"/>
  <sheetProtection sheet="1"/>
  <printOptions gridLines="1" gridLinesSet="0"/>
  <pageMargins left="0.75" right="0.75" top="1" bottom="1" header="0.5" footer="0.5"/>
  <headerFooter alignWithMargins="0">
    <oddHeader>&amp;A</oddHeader>
    <oddFooter>Page &amp;P</oddFooter>
  </headerFooter>
  <legacyDrawing r:id="rId1"/>
</dialogsheet>
</file>

<file path=xl/dialogsheets/sheet8.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r6="http://schemas.microsoft.com/office/spreadsheetml/2016/revision6" mc:Ignorable="x14ac xr xr2 xr3 xr6" xr6:uid="{00000000-0001-0000-1200-000000000000}">
  <sheetViews>
    <sheetView showRowColHeaders="0" showZeros="0" showOutlineSymbols="0" workbookViewId="0"/>
  </sheetViews>
  <sheetFormatPr defaultColWidth="1" defaultRowHeight="5.25" customHeight="1" x14ac:dyDescent="0.35"/>
  <sheetProtection sheet="1"/>
  <printOptions gridLines="1" gridLinesSet="0"/>
  <pageMargins left="0.75" right="0.75" top="1" bottom="1" header="0.5" footer="0.5"/>
  <headerFooter alignWithMargins="0">
    <oddHeader>&amp;A</oddHeader>
    <oddFooter>Page &amp;P</oddFooter>
  </headerFooter>
  <legacyDrawing r:id="rId1"/>
</dialogsheet>
</file>

<file path=xl/dialogsheets/sheet9.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r6="http://schemas.microsoft.com/office/spreadsheetml/2016/revision6" mc:Ignorable="x14ac xr xr2 xr3 xr6" xr6:uid="{00000000-0001-0000-1300-000000000000}">
  <sheetViews>
    <sheetView showRowColHeaders="0" showZeros="0" showOutlineSymbols="0" workbookViewId="0"/>
  </sheetViews>
  <sheetFormatPr defaultColWidth="1" defaultRowHeight="5.25" customHeight="1" x14ac:dyDescent="0.35"/>
  <sheetProtection sheet="1"/>
  <printOptions gridLines="1" gridLinesSet="0"/>
  <pageMargins left="0.75" right="0.75" top="1" bottom="1" header="0.5" footer="0.5"/>
  <pageSetup orientation="portrait" horizontalDpi="4294967292" r:id="rId1"/>
  <headerFooter alignWithMargins="0">
    <oddHeader>&amp;A</oddHeader>
    <oddFooter>Page &amp;P</oddFooter>
  </headerFooter>
  <legacyDrawing r:id="rId2"/>
</dialogsheet>
</file>

<file path=xl/drawings/_rels/vmlDrawing1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504825</xdr:colOff>
          <xdr:row>28</xdr:row>
          <xdr:rowOff>0</xdr:rowOff>
        </xdr:from>
        <xdr:to>
          <xdr:col>6</xdr:col>
          <xdr:colOff>0</xdr:colOff>
          <xdr:row>28</xdr:row>
          <xdr:rowOff>276225</xdr:rowOff>
        </xdr:to>
        <xdr:sp macro="" textlink="">
          <xdr:nvSpPr>
            <xdr:cNvPr id="3155" name="Group Box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21</xdr:row>
          <xdr:rowOff>104775</xdr:rowOff>
        </xdr:from>
        <xdr:to>
          <xdr:col>0</xdr:col>
          <xdr:colOff>1600200</xdr:colOff>
          <xdr:row>22</xdr:row>
          <xdr:rowOff>123825</xdr:rowOff>
        </xdr:to>
        <xdr:sp macro="" textlink="">
          <xdr:nvSpPr>
            <xdr:cNvPr id="3165" name="Option Button 93" hidden="1">
              <a:extLst>
                <a:ext uri="{63B3BB69-23CF-44E3-9099-C40C66FF867C}">
                  <a14:compatExt spid="_x0000_s3165"/>
                </a:ext>
                <a:ext uri="{FF2B5EF4-FFF2-40B4-BE49-F238E27FC236}">
                  <a16:creationId xmlns:a16="http://schemas.microsoft.com/office/drawing/2014/main" id="{00000000-0008-0000-0200-00005D0C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Revenue Retention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47625</xdr:rowOff>
        </xdr:from>
        <xdr:to>
          <xdr:col>3</xdr:col>
          <xdr:colOff>1752600</xdr:colOff>
          <xdr:row>28</xdr:row>
          <xdr:rowOff>266700</xdr:rowOff>
        </xdr:to>
        <xdr:sp macro="" textlink="">
          <xdr:nvSpPr>
            <xdr:cNvPr id="3169" name="Option Button 84"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2233613</xdr:colOff>
          <xdr:row>28</xdr:row>
          <xdr:rowOff>47625</xdr:rowOff>
        </xdr:from>
        <xdr:to>
          <xdr:col>5</xdr:col>
          <xdr:colOff>1143000</xdr:colOff>
          <xdr:row>28</xdr:row>
          <xdr:rowOff>266700</xdr:rowOff>
        </xdr:to>
        <xdr:sp macro="" textlink="">
          <xdr:nvSpPr>
            <xdr:cNvPr id="3157" name="Option Button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21</xdr:row>
          <xdr:rowOff>114300</xdr:rowOff>
        </xdr:from>
        <xdr:to>
          <xdr:col>3</xdr:col>
          <xdr:colOff>1800225</xdr:colOff>
          <xdr:row>22</xdr:row>
          <xdr:rowOff>123825</xdr:rowOff>
        </xdr:to>
        <xdr:sp macro="" textlink="">
          <xdr:nvSpPr>
            <xdr:cNvPr id="3167" name="Option Button 95" hidden="1">
              <a:extLst>
                <a:ext uri="{63B3BB69-23CF-44E3-9099-C40C66FF867C}">
                  <a14:compatExt spid="_x0000_s3167"/>
                </a:ext>
                <a:ext uri="{FF2B5EF4-FFF2-40B4-BE49-F238E27FC236}">
                  <a16:creationId xmlns:a16="http://schemas.microsoft.com/office/drawing/2014/main" id="{00000000-0008-0000-0200-00005F0C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Cost Reduction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2200275</xdr:colOff>
          <xdr:row>21</xdr:row>
          <xdr:rowOff>123825</xdr:rowOff>
        </xdr:from>
        <xdr:to>
          <xdr:col>5</xdr:col>
          <xdr:colOff>1143000</xdr:colOff>
          <xdr:row>22</xdr:row>
          <xdr:rowOff>142875</xdr:rowOff>
        </xdr:to>
        <xdr:sp macro="" textlink="">
          <xdr:nvSpPr>
            <xdr:cNvPr id="3168" name="Option Button 96"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Replacement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21</xdr:row>
          <xdr:rowOff>23813</xdr:rowOff>
        </xdr:from>
        <xdr:to>
          <xdr:col>6</xdr:col>
          <xdr:colOff>0</xdr:colOff>
          <xdr:row>22</xdr:row>
          <xdr:rowOff>176213</xdr:rowOff>
        </xdr:to>
        <xdr:sp macro="" textlink="">
          <xdr:nvSpPr>
            <xdr:cNvPr id="3164" name="Group Box 92" hidden="1">
              <a:extLst>
                <a:ext uri="{63B3BB69-23CF-44E3-9099-C40C66FF867C}">
                  <a14:compatExt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104775</xdr:rowOff>
        </xdr:from>
        <xdr:to>
          <xdr:col>2</xdr:col>
          <xdr:colOff>47625</xdr:colOff>
          <xdr:row>22</xdr:row>
          <xdr:rowOff>123825</xdr:rowOff>
        </xdr:to>
        <xdr:sp macro="" textlink="">
          <xdr:nvSpPr>
            <xdr:cNvPr id="3166" name="Option Button 94"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Revenue Growth</a:t>
              </a:r>
            </a:p>
          </xdr:txBody>
        </xdr:sp>
        <xdr:clientData/>
      </xdr:twoCellAnchor>
    </mc:Choice>
    <mc:Fallback/>
  </mc:AlternateContent>
  <xdr:twoCellAnchor editAs="oneCell">
    <xdr:from>
      <xdr:col>0</xdr:col>
      <xdr:colOff>876300</xdr:colOff>
      <xdr:row>10</xdr:row>
      <xdr:rowOff>19050</xdr:rowOff>
    </xdr:from>
    <xdr:to>
      <xdr:col>3</xdr:col>
      <xdr:colOff>1228725</xdr:colOff>
      <xdr:row>17</xdr:row>
      <xdr:rowOff>57151</xdr:rowOff>
    </xdr:to>
    <xdr:sp macro="" textlink="" fLocksText="0">
      <xdr:nvSpPr>
        <xdr:cNvPr id="3191" name="Text 1">
          <a:extLst>
            <a:ext uri="{FF2B5EF4-FFF2-40B4-BE49-F238E27FC236}">
              <a16:creationId xmlns:a16="http://schemas.microsoft.com/office/drawing/2014/main" id="{00000000-0008-0000-0200-0000770C0000}"/>
            </a:ext>
          </a:extLst>
        </xdr:cNvPr>
        <xdr:cNvSpPr txBox="1">
          <a:spLocks noChangeArrowheads="1"/>
        </xdr:cNvSpPr>
      </xdr:nvSpPr>
      <xdr:spPr bwMode="auto">
        <a:xfrm>
          <a:off x="876300" y="2552700"/>
          <a:ext cx="3571875" cy="132397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11</xdr:row>
          <xdr:rowOff>142875</xdr:rowOff>
        </xdr:from>
        <xdr:to>
          <xdr:col>5</xdr:col>
          <xdr:colOff>671513</xdr:colOff>
          <xdr:row>13</xdr:row>
          <xdr:rowOff>47625</xdr:rowOff>
        </xdr:to>
        <xdr:sp macro="" textlink="">
          <xdr:nvSpPr>
            <xdr:cNvPr id="3192" name="Option Button 120" hidden="1">
              <a:extLst>
                <a:ext uri="{63B3BB69-23CF-44E3-9099-C40C66FF867C}">
                  <a14:compatExt spid="_x0000_s3192"/>
                </a:ext>
                <a:ext uri="{FF2B5EF4-FFF2-40B4-BE49-F238E27FC236}">
                  <a16:creationId xmlns:a16="http://schemas.microsoft.com/office/drawing/2014/main" id="{00000000-0008-0000-0200-00007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11</xdr:row>
          <xdr:rowOff>176213</xdr:rowOff>
        </xdr:from>
        <xdr:to>
          <xdr:col>5</xdr:col>
          <xdr:colOff>1323975</xdr:colOff>
          <xdr:row>13</xdr:row>
          <xdr:rowOff>38100</xdr:rowOff>
        </xdr:to>
        <xdr:sp macro="" textlink="">
          <xdr:nvSpPr>
            <xdr:cNvPr id="3193" name="Option Button 121" hidden="1">
              <a:extLst>
                <a:ext uri="{63B3BB69-23CF-44E3-9099-C40C66FF867C}">
                  <a14:compatExt spid="_x0000_s3193"/>
                </a:ext>
                <a:ext uri="{FF2B5EF4-FFF2-40B4-BE49-F238E27FC236}">
                  <a16:creationId xmlns:a16="http://schemas.microsoft.com/office/drawing/2014/main" id="{00000000-0008-0000-0200-000079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8</xdr:row>
          <xdr:rowOff>28575</xdr:rowOff>
        </xdr:from>
        <xdr:to>
          <xdr:col>3</xdr:col>
          <xdr:colOff>671513</xdr:colOff>
          <xdr:row>9</xdr:row>
          <xdr:rowOff>28575</xdr:rowOff>
        </xdr:to>
        <xdr:sp macro="" textlink="">
          <xdr:nvSpPr>
            <xdr:cNvPr id="3204" name="Option Button 132" hidden="1">
              <a:extLst>
                <a:ext uri="{63B3BB69-23CF-44E3-9099-C40C66FF867C}">
                  <a14:compatExt spid="_x0000_s3204"/>
                </a:ext>
                <a:ext uri="{FF2B5EF4-FFF2-40B4-BE49-F238E27FC236}">
                  <a16:creationId xmlns:a16="http://schemas.microsoft.com/office/drawing/2014/main" id="{00000000-0008-0000-0200-00008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8</xdr:row>
          <xdr:rowOff>23813</xdr:rowOff>
        </xdr:from>
        <xdr:to>
          <xdr:col>3</xdr:col>
          <xdr:colOff>1323975</xdr:colOff>
          <xdr:row>9</xdr:row>
          <xdr:rowOff>23813</xdr:rowOff>
        </xdr:to>
        <xdr:sp macro="" textlink="">
          <xdr:nvSpPr>
            <xdr:cNvPr id="3205" name="Option Button 133"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24</xdr:row>
          <xdr:rowOff>23813</xdr:rowOff>
        </xdr:from>
        <xdr:to>
          <xdr:col>6</xdr:col>
          <xdr:colOff>0</xdr:colOff>
          <xdr:row>25</xdr:row>
          <xdr:rowOff>138113</xdr:rowOff>
        </xdr:to>
        <xdr:sp macro="" textlink="">
          <xdr:nvSpPr>
            <xdr:cNvPr id="3208" name="Group Box 136"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285750</xdr:colOff>
          <xdr:row>24</xdr:row>
          <xdr:rowOff>95250</xdr:rowOff>
        </xdr:from>
        <xdr:to>
          <xdr:col>5</xdr:col>
          <xdr:colOff>1514475</xdr:colOff>
          <xdr:row>25</xdr:row>
          <xdr:rowOff>85725</xdr:rowOff>
        </xdr:to>
        <xdr:grpSp>
          <xdr:nvGrpSpPr>
            <xdr:cNvPr id="3221" name="Group 1">
              <a:extLst>
                <a:ext uri="{FF2B5EF4-FFF2-40B4-BE49-F238E27FC236}">
                  <a16:creationId xmlns:a16="http://schemas.microsoft.com/office/drawing/2014/main" id="{00000000-0008-0000-0200-0000950C0000}"/>
                </a:ext>
              </a:extLst>
            </xdr:cNvPr>
            <xdr:cNvGrpSpPr>
              <a:grpSpLocks/>
            </xdr:cNvGrpSpPr>
          </xdr:nvGrpSpPr>
          <xdr:grpSpPr bwMode="auto">
            <a:xfrm>
              <a:off x="285750" y="4841875"/>
              <a:ext cx="7324725" cy="220663"/>
              <a:chOff x="288472" y="5267455"/>
              <a:chExt cx="6920763" cy="219665"/>
            </a:xfrm>
          </xdr:grpSpPr>
          <xdr:sp macro="" textlink="">
            <xdr:nvSpPr>
              <xdr:cNvPr id="3209" name="Option Button 137"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288472" y="5273222"/>
                <a:ext cx="1228724" cy="211137"/>
              </a:xfrm>
              <a:prstGeom prst="rect">
                <a:avLst/>
              </a:prstGeom>
              <a:solidFill>
                <a:srgbClr val="FFFF99" mc:Ignorable="a14" a14:legacySpreadsheetColorIndex="43"/>
              </a:solidFill>
              <a:ln>
                <a:noFill/>
              </a:ln>
              <a:extLs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Laboratory Equip.</a:t>
                </a:r>
              </a:p>
            </xdr:txBody>
          </xdr:sp>
          <xdr:sp macro="" textlink="">
            <xdr:nvSpPr>
              <xdr:cNvPr id="3210" name="Option Button 138"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1669597" y="5275980"/>
                <a:ext cx="1269545" cy="211140"/>
              </a:xfrm>
              <a:prstGeom prst="rect">
                <a:avLst/>
              </a:prstGeom>
              <a:solidFill>
                <a:srgbClr val="FFFF99" mc:Ignorable="a14" a14:legacySpreadsheetColorIndex="43"/>
              </a:solidFill>
              <a:ln>
                <a:noFill/>
              </a:ln>
              <a:extLs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Facilities</a:t>
                </a:r>
              </a:p>
            </xdr:txBody>
          </xdr:sp>
          <xdr:sp macro="" textlink="">
            <xdr:nvSpPr>
              <xdr:cNvPr id="3211" name="Option Button 139"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3135313" y="5268903"/>
                <a:ext cx="1141865" cy="211137"/>
              </a:xfrm>
              <a:prstGeom prst="rect">
                <a:avLst/>
              </a:prstGeom>
              <a:solidFill>
                <a:srgbClr val="FFFF99" mc:Ignorable="a14" a14:legacySpreadsheetColorIndex="43"/>
              </a:solidFill>
              <a:ln>
                <a:noFill/>
              </a:ln>
              <a:extLs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Logistics</a:t>
                </a:r>
              </a:p>
            </xdr:txBody>
          </xdr:sp>
          <xdr:sp macro="" textlink="">
            <xdr:nvSpPr>
              <xdr:cNvPr id="3212" name="Option Button 140" hidden="1">
                <a:extLst>
                  <a:ext uri="{63B3BB69-23CF-44E3-9099-C40C66FF867C}">
                    <a14:compatExt spid="_x0000_s3212"/>
                  </a:ext>
                  <a:ext uri="{FF2B5EF4-FFF2-40B4-BE49-F238E27FC236}">
                    <a16:creationId xmlns:a16="http://schemas.microsoft.com/office/drawing/2014/main" id="{00000000-0008-0000-0200-00008C0C0000}"/>
                  </a:ext>
                </a:extLst>
              </xdr:cNvPr>
              <xdr:cNvSpPr/>
            </xdr:nvSpPr>
            <xdr:spPr bwMode="auto">
              <a:xfrm>
                <a:off x="4454842" y="5267455"/>
                <a:ext cx="1371826" cy="211140"/>
              </a:xfrm>
              <a:prstGeom prst="rect">
                <a:avLst/>
              </a:prstGeom>
              <a:solidFill>
                <a:srgbClr val="FFFF99" mc:Ignorable="a14" a14:legacySpreadsheetColorIndex="43"/>
              </a:solidFill>
              <a:ln>
                <a:noFill/>
              </a:ln>
              <a:extLs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Information Tech.</a:t>
                </a:r>
              </a:p>
            </xdr:txBody>
          </xdr:sp>
          <xdr:sp macro="" textlink="">
            <xdr:nvSpPr>
              <xdr:cNvPr id="3213" name="Option Button 141"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6006815" y="5274404"/>
                <a:ext cx="1202420" cy="208416"/>
              </a:xfrm>
              <a:prstGeom prst="rect">
                <a:avLst/>
              </a:prstGeom>
              <a:solidFill>
                <a:srgbClr val="FFFF99" mc:Ignorable="a14" a14:legacySpreadsheetColorIndex="43"/>
              </a:solidFill>
              <a:ln>
                <a:noFill/>
              </a:ln>
              <a:extLs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grpSp>
        <xdr:clientData/>
      </xdr:twoCellAnchor>
    </mc:Choice>
    <mc:Fallback/>
  </mc:AlternateContent>
  <xdr:oneCellAnchor>
    <xdr:from>
      <xdr:col>0</xdr:col>
      <xdr:colOff>317499</xdr:colOff>
      <xdr:row>25</xdr:row>
      <xdr:rowOff>142874</xdr:rowOff>
    </xdr:from>
    <xdr:ext cx="2079626" cy="217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17499" y="5127624"/>
          <a:ext cx="2079626"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800"/>
        </a:p>
      </xdr:txBody>
    </xdr:sp>
    <xdr:clientData/>
  </xdr:oneCellAnchor>
  <xdr:oneCellAnchor>
    <xdr:from>
      <xdr:col>0</xdr:col>
      <xdr:colOff>0</xdr:colOff>
      <xdr:row>47</xdr:row>
      <xdr:rowOff>0</xdr:rowOff>
    </xdr:from>
    <xdr:ext cx="161131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0" y="8905875"/>
          <a:ext cx="161131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19050</xdr:colOff>
      <xdr:row>1</xdr:row>
      <xdr:rowOff>19050</xdr:rowOff>
    </xdr:from>
    <xdr:to>
      <xdr:col>3</xdr:col>
      <xdr:colOff>0</xdr:colOff>
      <xdr:row>4</xdr:row>
      <xdr:rowOff>38100</xdr:rowOff>
    </xdr:to>
    <xdr:sp macro="" textlink="">
      <xdr:nvSpPr>
        <xdr:cNvPr id="23553" name="Text 1">
          <a:extLst>
            <a:ext uri="{FF2B5EF4-FFF2-40B4-BE49-F238E27FC236}">
              <a16:creationId xmlns:a16="http://schemas.microsoft.com/office/drawing/2014/main" id="{00000000-0008-0000-0300-0000015C0000}"/>
            </a:ext>
          </a:extLst>
        </xdr:cNvPr>
        <xdr:cNvSpPr txBox="1">
          <a:spLocks noChangeArrowheads="1"/>
        </xdr:cNvSpPr>
      </xdr:nvSpPr>
      <xdr:spPr bwMode="auto">
        <a:xfrm>
          <a:off x="133350" y="180975"/>
          <a:ext cx="5848350" cy="504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36576" tIns="32004" rIns="0" bIns="0" anchor="t" upright="1"/>
        <a:lstStyle/>
        <a:p>
          <a:pPr algn="l" rtl="0">
            <a:defRPr sz="1000"/>
          </a:pPr>
          <a:r>
            <a:rPr lang="en-US" sz="1400" b="1" i="0" u="none" strike="noStrike" baseline="0">
              <a:solidFill>
                <a:srgbClr val="000000"/>
              </a:solidFill>
              <a:latin typeface="Times New Roman"/>
              <a:cs typeface="Times New Roman"/>
            </a:rPr>
            <a:t>Pharmacare Hawaii</a:t>
          </a:r>
        </a:p>
        <a:p>
          <a:pPr algn="l" rtl="0">
            <a:defRPr sz="1000"/>
          </a:pPr>
          <a:r>
            <a:rPr lang="en-US" sz="1400" b="1" i="0" u="none" strike="noStrike" baseline="0">
              <a:solidFill>
                <a:srgbClr val="000000"/>
              </a:solidFill>
              <a:latin typeface="Times New Roman"/>
              <a:cs typeface="Times New Roman"/>
            </a:rPr>
            <a:t>Project Summary</a:t>
          </a:r>
        </a:p>
      </xdr:txBody>
    </xdr:sp>
    <xdr:clientData/>
  </xdr:twoCellAnchor>
  <xdr:twoCellAnchor>
    <xdr:from>
      <xdr:col>1</xdr:col>
      <xdr:colOff>19050</xdr:colOff>
      <xdr:row>6</xdr:row>
      <xdr:rowOff>0</xdr:rowOff>
    </xdr:from>
    <xdr:to>
      <xdr:col>3</xdr:col>
      <xdr:colOff>0</xdr:colOff>
      <xdr:row>6</xdr:row>
      <xdr:rowOff>0</xdr:rowOff>
    </xdr:to>
    <xdr:sp macro="" textlink="">
      <xdr:nvSpPr>
        <xdr:cNvPr id="23554" name="Text 2">
          <a:extLst>
            <a:ext uri="{FF2B5EF4-FFF2-40B4-BE49-F238E27FC236}">
              <a16:creationId xmlns:a16="http://schemas.microsoft.com/office/drawing/2014/main" id="{00000000-0008-0000-0300-0000025C0000}"/>
            </a:ext>
          </a:extLst>
        </xdr:cNvPr>
        <xdr:cNvSpPr txBox="1">
          <a:spLocks noChangeArrowheads="1"/>
        </xdr:cNvSpPr>
      </xdr:nvSpPr>
      <xdr:spPr bwMode="auto">
        <a:xfrm>
          <a:off x="133350" y="1009650"/>
          <a:ext cx="5848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Times New Roman"/>
              <a:cs typeface="Times New Roman"/>
            </a:rPr>
            <a:t>The following section must be completed for all leases.  Attached as an addendum to this CAPEX should be a copy of the lease and the Lease vs. Buy analysis.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PHILIP~1/LOCALS~1/Temp/syscape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Lease Analysis Page"/>
      <sheetName val="Financial Summary"/>
      <sheetName val="Input Sheet"/>
      <sheetName val="Output Sheet - Buy"/>
      <sheetName val="Output Sheet - Lease"/>
      <sheetName val="Sensitivity Analysis"/>
      <sheetName val="Sig Pg forBusiness Unit Capex'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75" x14ac:dyDescent="0.3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2.75" x14ac:dyDescent="0.3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defaultRowHeight="12.7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60"/>
  <sheetViews>
    <sheetView showGridLines="0" tabSelected="1" topLeftCell="A27" zoomScale="120" zoomScaleNormal="120" workbookViewId="0">
      <selection activeCell="B34" sqref="B34"/>
    </sheetView>
  </sheetViews>
  <sheetFormatPr defaultColWidth="8.86328125" defaultRowHeight="11.65" x14ac:dyDescent="0.35"/>
  <cols>
    <col min="1" max="1" width="25.6640625" style="10" customWidth="1"/>
    <col min="2" max="2" width="21.33203125" style="10" customWidth="1"/>
    <col min="3" max="3" width="1.33203125" style="10" customWidth="1"/>
    <col min="4" max="4" width="35.46484375" style="10" customWidth="1"/>
    <col min="5" max="5" width="1.53125" style="10" customWidth="1"/>
    <col min="6" max="6" width="24.86328125" style="10" customWidth="1"/>
    <col min="7" max="7" width="1" style="10" customWidth="1"/>
    <col min="8" max="8" width="1.86328125" style="10" customWidth="1"/>
    <col min="9" max="16384" width="8.86328125" style="10"/>
  </cols>
  <sheetData>
    <row r="1" spans="1:8" s="3" customFormat="1" ht="17.649999999999999" x14ac:dyDescent="0.5">
      <c r="A1" s="255"/>
      <c r="B1" s="256"/>
      <c r="C1" s="256"/>
      <c r="D1" s="256"/>
      <c r="E1" s="256"/>
      <c r="F1" s="256"/>
      <c r="G1" s="58"/>
    </row>
    <row r="2" spans="1:8" ht="27.75" customHeight="1" x14ac:dyDescent="0.35">
      <c r="A2" s="59"/>
      <c r="B2" s="60"/>
      <c r="C2" s="60"/>
      <c r="D2" s="60"/>
      <c r="E2" s="60"/>
      <c r="F2" s="165"/>
      <c r="G2" s="60"/>
    </row>
    <row r="3" spans="1:8" ht="8.25" customHeight="1" x14ac:dyDescent="0.35">
      <c r="A3" s="59"/>
      <c r="B3" s="60"/>
      <c r="C3" s="60"/>
      <c r="D3" s="60"/>
      <c r="E3" s="60"/>
      <c r="F3" s="165"/>
      <c r="G3" s="60"/>
    </row>
    <row r="4" spans="1:8" ht="16.5" customHeight="1" x14ac:dyDescent="0.35">
      <c r="A4" s="62"/>
      <c r="B4" s="63"/>
      <c r="C4" s="63"/>
      <c r="D4" s="61" t="s">
        <v>1</v>
      </c>
      <c r="E4" s="61"/>
      <c r="F4" s="53"/>
      <c r="G4" s="24" t="s">
        <v>0</v>
      </c>
      <c r="H4" s="20"/>
    </row>
    <row r="5" spans="1:8" ht="16.5" customHeight="1" x14ac:dyDescent="0.35">
      <c r="A5" s="64" t="s">
        <v>2</v>
      </c>
      <c r="B5" s="252"/>
      <c r="C5" s="253"/>
      <c r="D5" s="253"/>
      <c r="E5" s="253"/>
      <c r="F5" s="253"/>
      <c r="G5" s="254"/>
    </row>
    <row r="6" spans="1:8" ht="9.75" customHeight="1" x14ac:dyDescent="0.35">
      <c r="A6" s="23"/>
      <c r="B6" s="23"/>
      <c r="C6" s="23"/>
      <c r="D6" s="23"/>
      <c r="E6" s="23"/>
      <c r="F6" s="23"/>
      <c r="G6" s="23"/>
    </row>
    <row r="7" spans="1:8" ht="17.25" customHeight="1" x14ac:dyDescent="0.35">
      <c r="A7" s="65" t="s">
        <v>75</v>
      </c>
      <c r="B7" s="66" t="s">
        <v>3</v>
      </c>
      <c r="C7" s="67"/>
      <c r="D7" s="68" t="s">
        <v>74</v>
      </c>
      <c r="E7" s="69"/>
      <c r="F7" s="70" t="s">
        <v>4</v>
      </c>
      <c r="G7" s="68"/>
    </row>
    <row r="8" spans="1:8" ht="17.25" customHeight="1" x14ac:dyDescent="0.35">
      <c r="A8" s="230"/>
      <c r="B8" s="51"/>
      <c r="C8" s="257"/>
      <c r="D8" s="258"/>
      <c r="E8" s="52" t="s">
        <v>69</v>
      </c>
      <c r="F8" s="170"/>
      <c r="G8" s="71" t="s">
        <v>0</v>
      </c>
    </row>
    <row r="9" spans="1:8" ht="17.25" customHeight="1" x14ac:dyDescent="0.35">
      <c r="A9" s="161" t="s">
        <v>72</v>
      </c>
      <c r="B9" s="54"/>
      <c r="C9" s="54"/>
      <c r="D9" s="54"/>
      <c r="E9" s="54"/>
      <c r="F9" s="169" t="s">
        <v>73</v>
      </c>
      <c r="G9" s="160"/>
    </row>
    <row r="10" spans="1:8" ht="18" customHeight="1" x14ac:dyDescent="0.35">
      <c r="A10" s="31" t="s">
        <v>107</v>
      </c>
      <c r="B10" s="32"/>
      <c r="C10" s="32"/>
      <c r="D10" s="32"/>
      <c r="E10" s="32"/>
      <c r="F10" s="74"/>
      <c r="G10" s="73"/>
    </row>
    <row r="11" spans="1:8" ht="15.75" customHeight="1" x14ac:dyDescent="0.35">
      <c r="A11" s="33" t="s">
        <v>5</v>
      </c>
      <c r="B11" s="23"/>
      <c r="C11" s="23"/>
      <c r="D11" s="30" t="s">
        <v>6</v>
      </c>
      <c r="E11" s="30"/>
      <c r="F11" s="231"/>
      <c r="G11" s="24" t="s">
        <v>0</v>
      </c>
    </row>
    <row r="12" spans="1:8" ht="15.75" customHeight="1" x14ac:dyDescent="0.35">
      <c r="A12" s="33" t="s">
        <v>7</v>
      </c>
      <c r="B12" s="23"/>
      <c r="C12" s="23"/>
      <c r="D12" s="30" t="s">
        <v>8</v>
      </c>
      <c r="E12" s="30"/>
      <c r="F12" s="231"/>
      <c r="G12" s="24" t="s">
        <v>0</v>
      </c>
    </row>
    <row r="13" spans="1:8" ht="15.75" customHeight="1" x14ac:dyDescent="0.35">
      <c r="A13" s="33"/>
      <c r="B13" s="23"/>
      <c r="C13" s="23"/>
      <c r="D13" s="30" t="s">
        <v>9</v>
      </c>
      <c r="E13" s="30"/>
      <c r="F13" s="102" t="s">
        <v>0</v>
      </c>
      <c r="G13" s="101" t="s">
        <v>0</v>
      </c>
    </row>
    <row r="14" spans="1:8" ht="15.75" customHeight="1" x14ac:dyDescent="0.35">
      <c r="A14" s="33"/>
      <c r="B14" s="23"/>
      <c r="C14" s="23"/>
      <c r="D14" s="30"/>
      <c r="E14" s="30"/>
      <c r="F14" s="74"/>
      <c r="G14" s="73"/>
    </row>
    <row r="15" spans="1:8" ht="15.75" customHeight="1" x14ac:dyDescent="0.35">
      <c r="A15" s="33"/>
      <c r="B15" s="23"/>
      <c r="C15" s="23"/>
      <c r="D15" s="30"/>
      <c r="E15" s="30"/>
      <c r="F15" s="74"/>
      <c r="G15" s="73"/>
    </row>
    <row r="16" spans="1:8" ht="11.25" customHeight="1" x14ac:dyDescent="0.35">
      <c r="A16" s="33"/>
      <c r="B16" s="34"/>
      <c r="C16" s="34"/>
      <c r="D16" s="30"/>
      <c r="E16" s="30"/>
      <c r="F16" s="30"/>
      <c r="G16" s="73"/>
    </row>
    <row r="17" spans="1:11" ht="11.25" customHeight="1" x14ac:dyDescent="0.35">
      <c r="A17" s="33"/>
      <c r="B17" s="34"/>
      <c r="C17" s="34"/>
      <c r="D17" s="30"/>
      <c r="E17" s="30"/>
      <c r="F17" s="30"/>
      <c r="G17" s="73"/>
    </row>
    <row r="18" spans="1:11" ht="11.25" customHeight="1" x14ac:dyDescent="0.35">
      <c r="B18" s="34"/>
      <c r="C18" s="34"/>
      <c r="D18" s="30"/>
      <c r="E18" s="30"/>
      <c r="F18" s="30"/>
      <c r="G18" s="73"/>
    </row>
    <row r="19" spans="1:11" ht="17.25" customHeight="1" x14ac:dyDescent="0.35">
      <c r="A19" s="166" t="s">
        <v>63</v>
      </c>
      <c r="B19" s="232"/>
      <c r="C19" s="167"/>
      <c r="D19" s="162"/>
      <c r="E19" s="30"/>
      <c r="F19" s="30"/>
      <c r="G19" s="73"/>
    </row>
    <row r="20" spans="1:11" ht="15" customHeight="1" x14ac:dyDescent="0.35">
      <c r="A20" s="75" t="s">
        <v>44</v>
      </c>
      <c r="B20" s="32"/>
      <c r="C20" s="32"/>
      <c r="D20" s="32"/>
      <c r="E20" s="32"/>
      <c r="F20" s="32"/>
      <c r="G20" s="72"/>
    </row>
    <row r="21" spans="1:11" ht="15.6" customHeight="1" x14ac:dyDescent="0.35">
      <c r="A21" s="33" t="s">
        <v>10</v>
      </c>
      <c r="B21" s="76"/>
      <c r="C21" s="76"/>
      <c r="D21" s="74"/>
      <c r="E21" s="74"/>
      <c r="F21" s="74"/>
      <c r="G21" s="77"/>
    </row>
    <row r="22" spans="1:11" ht="15" customHeight="1" x14ac:dyDescent="0.35">
      <c r="A22" s="33"/>
      <c r="B22" s="74"/>
      <c r="C22" s="74"/>
      <c r="D22" s="74"/>
      <c r="E22" s="74"/>
      <c r="F22" s="74"/>
      <c r="G22" s="73"/>
    </row>
    <row r="23" spans="1:11" ht="18" customHeight="1" x14ac:dyDescent="0.35">
      <c r="A23" s="33"/>
      <c r="B23" s="74"/>
      <c r="C23" s="74"/>
      <c r="D23" s="74"/>
      <c r="E23" s="74"/>
      <c r="F23" s="74"/>
      <c r="G23" s="73"/>
    </row>
    <row r="24" spans="1:11" ht="15.6" customHeight="1" x14ac:dyDescent="0.35">
      <c r="A24" s="33" t="s">
        <v>71</v>
      </c>
      <c r="B24" s="76"/>
      <c r="C24" s="76"/>
      <c r="D24" s="74"/>
      <c r="E24" s="74"/>
      <c r="F24" s="74"/>
      <c r="G24" s="77"/>
    </row>
    <row r="25" spans="1:11" ht="18" customHeight="1" x14ac:dyDescent="0.35">
      <c r="A25" s="33"/>
      <c r="B25" s="74"/>
      <c r="C25" s="74"/>
      <c r="D25" s="74"/>
      <c r="E25" s="74"/>
      <c r="F25" s="74"/>
      <c r="G25" s="73"/>
    </row>
    <row r="26" spans="1:11" ht="18" customHeight="1" x14ac:dyDescent="0.35">
      <c r="A26" s="33"/>
      <c r="B26" s="74"/>
      <c r="C26" s="74"/>
      <c r="D26" s="74"/>
      <c r="E26" s="74"/>
      <c r="F26" s="74"/>
      <c r="G26" s="73"/>
    </row>
    <row r="27" spans="1:11" ht="20.25" customHeight="1" x14ac:dyDescent="0.35">
      <c r="A27" s="33"/>
      <c r="B27" s="74"/>
      <c r="C27" s="74"/>
      <c r="D27" s="61" t="s">
        <v>62</v>
      </c>
      <c r="E27" s="163"/>
      <c r="F27" s="164" t="s">
        <v>103</v>
      </c>
      <c r="G27" s="78"/>
      <c r="K27" s="168"/>
    </row>
    <row r="28" spans="1:11" ht="6" customHeight="1" x14ac:dyDescent="0.35">
      <c r="A28" s="33"/>
      <c r="B28" s="74"/>
      <c r="C28" s="74"/>
      <c r="D28" s="61"/>
      <c r="E28" s="163"/>
      <c r="F28" s="163"/>
      <c r="G28" s="78"/>
    </row>
    <row r="29" spans="1:11" ht="23.25" customHeight="1" x14ac:dyDescent="0.35">
      <c r="A29" s="79" t="s">
        <v>45</v>
      </c>
      <c r="B29" s="50">
        <f>'Capital Cost'!C16</f>
        <v>10000</v>
      </c>
      <c r="C29" s="80"/>
      <c r="D29" s="81"/>
      <c r="E29" s="81"/>
      <c r="F29" s="81"/>
      <c r="G29" s="73"/>
    </row>
    <row r="30" spans="1:11" ht="7.5" customHeight="1" x14ac:dyDescent="0.35">
      <c r="A30" s="82"/>
      <c r="B30" s="83"/>
      <c r="C30" s="83"/>
      <c r="D30" s="84"/>
      <c r="E30" s="84"/>
      <c r="F30" s="84"/>
      <c r="G30" s="85"/>
    </row>
    <row r="31" spans="1:11" ht="12.75" customHeight="1" x14ac:dyDescent="0.35">
      <c r="A31" s="86"/>
      <c r="B31" s="87"/>
      <c r="C31" s="87"/>
      <c r="D31" s="81"/>
      <c r="E31" s="81"/>
      <c r="F31" s="81"/>
      <c r="G31" s="74"/>
    </row>
    <row r="32" spans="1:11" ht="16.5" customHeight="1" x14ac:dyDescent="0.35">
      <c r="A32" s="143" t="s">
        <v>70</v>
      </c>
      <c r="B32" s="103">
        <f>'Financial Assessment'!K11</f>
        <v>2.6019307999999999</v>
      </c>
      <c r="C32" s="88"/>
      <c r="D32" s="89"/>
      <c r="E32" s="89"/>
      <c r="F32" s="89"/>
      <c r="G32" s="90"/>
    </row>
    <row r="33" spans="1:7" ht="16.5" customHeight="1" x14ac:dyDescent="0.4">
      <c r="A33" s="91" t="s">
        <v>51</v>
      </c>
      <c r="B33" s="92">
        <f>'Financial Assessment'!K13</f>
        <v>0.34801718508929036</v>
      </c>
      <c r="C33" s="93"/>
      <c r="D33" s="94"/>
      <c r="E33" s="94"/>
      <c r="F33" s="94"/>
      <c r="G33" s="77"/>
    </row>
    <row r="34" spans="1:7" ht="16.5" customHeight="1" x14ac:dyDescent="0.4">
      <c r="A34" s="91" t="s">
        <v>52</v>
      </c>
      <c r="B34" s="251">
        <f>'Financial Assessment'!J33</f>
        <v>11739.775611272958</v>
      </c>
      <c r="C34" s="87"/>
      <c r="D34" s="94"/>
      <c r="E34" s="94"/>
      <c r="F34" s="94"/>
      <c r="G34" s="77"/>
    </row>
    <row r="35" spans="1:7" ht="18.75" customHeight="1" x14ac:dyDescent="0.4">
      <c r="A35" s="45" t="s">
        <v>53</v>
      </c>
      <c r="B35" s="234">
        <f>'Financial Assessment'!K35</f>
        <v>4.1090631628219487</v>
      </c>
      <c r="C35" s="95"/>
      <c r="D35" s="46" t="s">
        <v>65</v>
      </c>
      <c r="E35" s="46"/>
      <c r="F35" s="25"/>
      <c r="G35" s="24"/>
    </row>
    <row r="36" spans="1:7" ht="6.75" customHeight="1" x14ac:dyDescent="0.35">
      <c r="A36" s="35"/>
      <c r="B36" s="36"/>
      <c r="C36" s="36"/>
      <c r="D36" s="37"/>
      <c r="E36" s="37"/>
      <c r="F36" s="235">
        <v>44197</v>
      </c>
      <c r="G36" s="96"/>
    </row>
    <row r="37" spans="1:7" ht="6.75" customHeight="1" x14ac:dyDescent="0.35">
      <c r="A37" s="34"/>
      <c r="B37" s="74"/>
      <c r="C37" s="74"/>
      <c r="D37" s="34"/>
      <c r="E37" s="34"/>
      <c r="F37" s="34"/>
      <c r="G37" s="74"/>
    </row>
    <row r="38" spans="1:7" ht="18" customHeight="1" x14ac:dyDescent="0.35">
      <c r="A38" s="97" t="s">
        <v>46</v>
      </c>
      <c r="B38" s="32"/>
      <c r="C38" s="32"/>
      <c r="D38" s="32"/>
      <c r="E38" s="32"/>
      <c r="F38" s="32"/>
      <c r="G38" s="72"/>
    </row>
    <row r="39" spans="1:7" ht="18" customHeight="1" x14ac:dyDescent="0.35">
      <c r="A39" s="98"/>
      <c r="B39" s="74"/>
      <c r="C39" s="74"/>
      <c r="D39" s="74"/>
      <c r="E39" s="74"/>
      <c r="F39" s="74"/>
      <c r="G39" s="73"/>
    </row>
    <row r="40" spans="1:7" ht="20.25" customHeight="1" thickBot="1" x14ac:dyDescent="0.65">
      <c r="A40" s="33" t="s">
        <v>11</v>
      </c>
      <c r="B40" s="236"/>
      <c r="C40" s="41"/>
      <c r="D40" s="239"/>
      <c r="E40" s="41"/>
      <c r="F40" s="38"/>
      <c r="G40" s="73"/>
    </row>
    <row r="41" spans="1:7" ht="9.75" customHeight="1" x14ac:dyDescent="0.4">
      <c r="A41" s="33" t="s">
        <v>108</v>
      </c>
      <c r="B41" s="55"/>
      <c r="C41" s="40"/>
      <c r="D41" s="40"/>
      <c r="E41" s="40"/>
      <c r="F41" s="40"/>
      <c r="G41" s="73"/>
    </row>
    <row r="42" spans="1:7" ht="15.4" thickBot="1" x14ac:dyDescent="0.45">
      <c r="A42" s="99" t="s">
        <v>105</v>
      </c>
      <c r="B42" s="236"/>
      <c r="C42" s="40"/>
      <c r="D42" s="38"/>
      <c r="E42" s="40"/>
      <c r="F42" s="38"/>
      <c r="G42" s="73"/>
    </row>
    <row r="43" spans="1:7" ht="10.8" customHeight="1" x14ac:dyDescent="0.4">
      <c r="A43" s="33" t="s">
        <v>108</v>
      </c>
      <c r="B43" s="55"/>
      <c r="C43" s="40"/>
      <c r="D43" s="40"/>
      <c r="E43" s="40"/>
      <c r="F43" s="40"/>
      <c r="G43" s="73"/>
    </row>
    <row r="44" spans="1:7" ht="15.4" thickBot="1" x14ac:dyDescent="0.45">
      <c r="A44" s="99" t="s">
        <v>105</v>
      </c>
      <c r="B44" s="236"/>
      <c r="C44" s="40"/>
      <c r="D44" s="38"/>
      <c r="E44" s="40"/>
      <c r="F44" s="38"/>
      <c r="G44" s="73"/>
    </row>
    <row r="45" spans="1:7" ht="10.25" customHeight="1" x14ac:dyDescent="0.4">
      <c r="A45" s="33" t="s">
        <v>108</v>
      </c>
      <c r="B45" s="56"/>
      <c r="C45" s="40"/>
      <c r="D45" s="40"/>
      <c r="E45" s="40"/>
      <c r="F45" s="40"/>
      <c r="G45" s="73"/>
    </row>
    <row r="46" spans="1:7" ht="15.4" thickBot="1" x14ac:dyDescent="0.45">
      <c r="A46" s="99" t="s">
        <v>109</v>
      </c>
      <c r="B46" s="236" t="s">
        <v>106</v>
      </c>
      <c r="C46" s="40"/>
      <c r="D46" s="38"/>
      <c r="E46" s="40"/>
      <c r="F46" s="38"/>
      <c r="G46" s="73"/>
    </row>
    <row r="47" spans="1:7" ht="8.25" customHeight="1" x14ac:dyDescent="0.4">
      <c r="A47" s="33"/>
      <c r="B47" s="56"/>
      <c r="C47" s="40"/>
      <c r="D47" s="40"/>
      <c r="E47" s="40"/>
      <c r="F47" s="172"/>
      <c r="G47" s="73"/>
    </row>
    <row r="48" spans="1:7" ht="13.5" customHeight="1" x14ac:dyDescent="0.35">
      <c r="A48" s="100"/>
      <c r="B48" s="42" t="s">
        <v>64</v>
      </c>
      <c r="C48" s="42"/>
      <c r="D48" s="39" t="s">
        <v>12</v>
      </c>
      <c r="E48" s="39"/>
      <c r="F48" s="171" t="s">
        <v>13</v>
      </c>
      <c r="G48" s="73"/>
    </row>
    <row r="49" spans="1:7" ht="3.75" customHeight="1" x14ac:dyDescent="0.35">
      <c r="A49" s="18"/>
      <c r="B49" s="12"/>
      <c r="C49" s="12"/>
      <c r="D49" s="12"/>
      <c r="E49" s="12"/>
      <c r="F49" s="12"/>
      <c r="G49" s="11"/>
    </row>
    <row r="50" spans="1:7" ht="3.75" customHeight="1" x14ac:dyDescent="0.35"/>
    <row r="51" spans="1:7" ht="3.75" customHeight="1" x14ac:dyDescent="0.35"/>
    <row r="52" spans="1:7" s="21" customFormat="1" ht="10.15" x14ac:dyDescent="0.3"/>
    <row r="53" spans="1:7" s="21" customFormat="1" ht="10.15" x14ac:dyDescent="0.3">
      <c r="A53" s="22"/>
    </row>
    <row r="54" spans="1:7" s="21" customFormat="1" ht="10.15" x14ac:dyDescent="0.3">
      <c r="A54" s="22"/>
    </row>
    <row r="55" spans="1:7" s="21" customFormat="1" ht="5.25" customHeight="1" x14ac:dyDescent="0.3"/>
    <row r="56" spans="1:7" s="21" customFormat="1" ht="10.15" x14ac:dyDescent="0.3">
      <c r="A56" s="22"/>
    </row>
    <row r="57" spans="1:7" s="21" customFormat="1" ht="5.25" customHeight="1" x14ac:dyDescent="0.3"/>
    <row r="58" spans="1:7" s="21" customFormat="1" ht="10.15" x14ac:dyDescent="0.3">
      <c r="A58" s="22"/>
    </row>
    <row r="59" spans="1:7" s="21" customFormat="1" ht="5.25" customHeight="1" x14ac:dyDescent="0.3"/>
    <row r="60" spans="1:7" s="21" customFormat="1" ht="10.15" x14ac:dyDescent="0.3">
      <c r="A60" s="22"/>
    </row>
  </sheetData>
  <mergeCells count="3">
    <mergeCell ref="B5:G5"/>
    <mergeCell ref="A1:F1"/>
    <mergeCell ref="C8:D8"/>
  </mergeCells>
  <phoneticPr fontId="12" type="noConversion"/>
  <printOptions horizontalCentered="1"/>
  <pageMargins left="0.5" right="0.5" top="1" bottom="1" header="0.5" footer="0.5"/>
  <pageSetup scale="86" orientation="portrait" horizontalDpi="4294967292" verticalDpi="300" r:id="rId1"/>
  <headerFooter alignWithMargins="0">
    <oddHeader>&amp;RPage &amp;P of &amp;N</oddHeader>
    <oddFooter>&amp;R&amp;A -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55" r:id="rId4" name="Group Box 83">
              <controlPr defaultSize="0" autoFill="0" autoPict="0">
                <anchor moveWithCells="1">
                  <from>
                    <xdr:col>3</xdr:col>
                    <xdr:colOff>504825</xdr:colOff>
                    <xdr:row>28</xdr:row>
                    <xdr:rowOff>0</xdr:rowOff>
                  </from>
                  <to>
                    <xdr:col>6</xdr:col>
                    <xdr:colOff>0</xdr:colOff>
                    <xdr:row>28</xdr:row>
                    <xdr:rowOff>276225</xdr:rowOff>
                  </to>
                </anchor>
              </controlPr>
            </control>
          </mc:Choice>
        </mc:AlternateContent>
        <mc:AlternateContent xmlns:mc="http://schemas.openxmlformats.org/markup-compatibility/2006">
          <mc:Choice Requires="x14">
            <control shapeId="3165" r:id="rId5" name="Option Button 93">
              <controlPr defaultSize="0" autoFill="0" autoLine="0" autoPict="0">
                <anchor moveWithCells="1">
                  <from>
                    <xdr:col>0</xdr:col>
                    <xdr:colOff>266700</xdr:colOff>
                    <xdr:row>21</xdr:row>
                    <xdr:rowOff>104775</xdr:rowOff>
                  </from>
                  <to>
                    <xdr:col>0</xdr:col>
                    <xdr:colOff>1600200</xdr:colOff>
                    <xdr:row>22</xdr:row>
                    <xdr:rowOff>123825</xdr:rowOff>
                  </to>
                </anchor>
              </controlPr>
            </control>
          </mc:Choice>
        </mc:AlternateContent>
        <mc:AlternateContent xmlns:mc="http://schemas.openxmlformats.org/markup-compatibility/2006">
          <mc:Choice Requires="x14">
            <control shapeId="3169" r:id="rId6" name="Option Button 84">
              <controlPr defaultSize="0" autoFill="0" autoLine="0" autoPict="0">
                <anchor moveWithCells="1">
                  <from>
                    <xdr:col>3</xdr:col>
                    <xdr:colOff>571500</xdr:colOff>
                    <xdr:row>28</xdr:row>
                    <xdr:rowOff>47625</xdr:rowOff>
                  </from>
                  <to>
                    <xdr:col>3</xdr:col>
                    <xdr:colOff>1752600</xdr:colOff>
                    <xdr:row>28</xdr:row>
                    <xdr:rowOff>266700</xdr:rowOff>
                  </to>
                </anchor>
              </controlPr>
            </control>
          </mc:Choice>
        </mc:AlternateContent>
        <mc:AlternateContent xmlns:mc="http://schemas.openxmlformats.org/markup-compatibility/2006">
          <mc:Choice Requires="x14">
            <control shapeId="3157" r:id="rId7" name="Option Button 85">
              <controlPr defaultSize="0" autoFill="0" autoLine="0" autoPict="0">
                <anchor moveWithCells="1">
                  <from>
                    <xdr:col>3</xdr:col>
                    <xdr:colOff>2233613</xdr:colOff>
                    <xdr:row>28</xdr:row>
                    <xdr:rowOff>47625</xdr:rowOff>
                  </from>
                  <to>
                    <xdr:col>5</xdr:col>
                    <xdr:colOff>1143000</xdr:colOff>
                    <xdr:row>28</xdr:row>
                    <xdr:rowOff>266700</xdr:rowOff>
                  </to>
                </anchor>
              </controlPr>
            </control>
          </mc:Choice>
        </mc:AlternateContent>
        <mc:AlternateContent xmlns:mc="http://schemas.openxmlformats.org/markup-compatibility/2006">
          <mc:Choice Requires="x14">
            <control shapeId="3167" r:id="rId8" name="Option Button 95">
              <controlPr defaultSize="0" autoFill="0" autoLine="0" autoPict="0">
                <anchor moveWithCells="1">
                  <from>
                    <xdr:col>3</xdr:col>
                    <xdr:colOff>466725</xdr:colOff>
                    <xdr:row>21</xdr:row>
                    <xdr:rowOff>114300</xdr:rowOff>
                  </from>
                  <to>
                    <xdr:col>3</xdr:col>
                    <xdr:colOff>1800225</xdr:colOff>
                    <xdr:row>22</xdr:row>
                    <xdr:rowOff>123825</xdr:rowOff>
                  </to>
                </anchor>
              </controlPr>
            </control>
          </mc:Choice>
        </mc:AlternateContent>
        <mc:AlternateContent xmlns:mc="http://schemas.openxmlformats.org/markup-compatibility/2006">
          <mc:Choice Requires="x14">
            <control shapeId="3168" r:id="rId9" name="Option Button 96">
              <controlPr defaultSize="0" autoFill="0" autoLine="0" autoPict="0">
                <anchor moveWithCells="1">
                  <from>
                    <xdr:col>3</xdr:col>
                    <xdr:colOff>2200275</xdr:colOff>
                    <xdr:row>21</xdr:row>
                    <xdr:rowOff>123825</xdr:rowOff>
                  </from>
                  <to>
                    <xdr:col>5</xdr:col>
                    <xdr:colOff>1143000</xdr:colOff>
                    <xdr:row>22</xdr:row>
                    <xdr:rowOff>142875</xdr:rowOff>
                  </to>
                </anchor>
              </controlPr>
            </control>
          </mc:Choice>
        </mc:AlternateContent>
        <mc:AlternateContent xmlns:mc="http://schemas.openxmlformats.org/markup-compatibility/2006">
          <mc:Choice Requires="x14">
            <control shapeId="3164" r:id="rId10" name="Group Box 92">
              <controlPr defaultSize="0" autoFill="0" autoPict="0">
                <anchor moveWithCells="1">
                  <from>
                    <xdr:col>0</xdr:col>
                    <xdr:colOff>123825</xdr:colOff>
                    <xdr:row>21</xdr:row>
                    <xdr:rowOff>23813</xdr:rowOff>
                  </from>
                  <to>
                    <xdr:col>6</xdr:col>
                    <xdr:colOff>0</xdr:colOff>
                    <xdr:row>22</xdr:row>
                    <xdr:rowOff>176213</xdr:rowOff>
                  </to>
                </anchor>
              </controlPr>
            </control>
          </mc:Choice>
        </mc:AlternateContent>
        <mc:AlternateContent xmlns:mc="http://schemas.openxmlformats.org/markup-compatibility/2006">
          <mc:Choice Requires="x14">
            <control shapeId="3166" r:id="rId11" name="Option Button 94">
              <controlPr defaultSize="0" autoFill="0" autoLine="0" autoPict="0">
                <anchor moveWithCells="1">
                  <from>
                    <xdr:col>1</xdr:col>
                    <xdr:colOff>152400</xdr:colOff>
                    <xdr:row>21</xdr:row>
                    <xdr:rowOff>104775</xdr:rowOff>
                  </from>
                  <to>
                    <xdr:col>2</xdr:col>
                    <xdr:colOff>47625</xdr:colOff>
                    <xdr:row>22</xdr:row>
                    <xdr:rowOff>123825</xdr:rowOff>
                  </to>
                </anchor>
              </controlPr>
            </control>
          </mc:Choice>
        </mc:AlternateContent>
        <mc:AlternateContent xmlns:mc="http://schemas.openxmlformats.org/markup-compatibility/2006">
          <mc:Choice Requires="x14">
            <control shapeId="3192" r:id="rId12" name="Option Button 120">
              <controlPr defaultSize="0" autoFill="0" autoLine="0" autoPict="0">
                <anchor moveWithCells="1">
                  <from>
                    <xdr:col>5</xdr:col>
                    <xdr:colOff>142875</xdr:colOff>
                    <xdr:row>11</xdr:row>
                    <xdr:rowOff>142875</xdr:rowOff>
                  </from>
                  <to>
                    <xdr:col>5</xdr:col>
                    <xdr:colOff>671513</xdr:colOff>
                    <xdr:row>13</xdr:row>
                    <xdr:rowOff>47625</xdr:rowOff>
                  </to>
                </anchor>
              </controlPr>
            </control>
          </mc:Choice>
        </mc:AlternateContent>
        <mc:AlternateContent xmlns:mc="http://schemas.openxmlformats.org/markup-compatibility/2006">
          <mc:Choice Requires="x14">
            <control shapeId="3193" r:id="rId13" name="Option Button 121">
              <controlPr defaultSize="0" autoFill="0" autoLine="0" autoPict="0">
                <anchor moveWithCells="1">
                  <from>
                    <xdr:col>5</xdr:col>
                    <xdr:colOff>838200</xdr:colOff>
                    <xdr:row>11</xdr:row>
                    <xdr:rowOff>176213</xdr:rowOff>
                  </from>
                  <to>
                    <xdr:col>5</xdr:col>
                    <xdr:colOff>1323975</xdr:colOff>
                    <xdr:row>13</xdr:row>
                    <xdr:rowOff>38100</xdr:rowOff>
                  </to>
                </anchor>
              </controlPr>
            </control>
          </mc:Choice>
        </mc:AlternateContent>
        <mc:AlternateContent xmlns:mc="http://schemas.openxmlformats.org/markup-compatibility/2006">
          <mc:Choice Requires="x14">
            <control shapeId="3204" r:id="rId14" name="Option Button 132">
              <controlPr defaultSize="0" autoFill="0" autoLine="0" autoPict="0">
                <anchor moveWithCells="1">
                  <from>
                    <xdr:col>3</xdr:col>
                    <xdr:colOff>142875</xdr:colOff>
                    <xdr:row>8</xdr:row>
                    <xdr:rowOff>28575</xdr:rowOff>
                  </from>
                  <to>
                    <xdr:col>3</xdr:col>
                    <xdr:colOff>671513</xdr:colOff>
                    <xdr:row>9</xdr:row>
                    <xdr:rowOff>28575</xdr:rowOff>
                  </to>
                </anchor>
              </controlPr>
            </control>
          </mc:Choice>
        </mc:AlternateContent>
        <mc:AlternateContent xmlns:mc="http://schemas.openxmlformats.org/markup-compatibility/2006">
          <mc:Choice Requires="x14">
            <control shapeId="3205" r:id="rId15" name="Option Button 133">
              <controlPr defaultSize="0" autoFill="0" autoLine="0" autoPict="0">
                <anchor moveWithCells="1">
                  <from>
                    <xdr:col>3</xdr:col>
                    <xdr:colOff>838200</xdr:colOff>
                    <xdr:row>8</xdr:row>
                    <xdr:rowOff>23813</xdr:rowOff>
                  </from>
                  <to>
                    <xdr:col>3</xdr:col>
                    <xdr:colOff>1323975</xdr:colOff>
                    <xdr:row>9</xdr:row>
                    <xdr:rowOff>23813</xdr:rowOff>
                  </to>
                </anchor>
              </controlPr>
            </control>
          </mc:Choice>
        </mc:AlternateContent>
        <mc:AlternateContent xmlns:mc="http://schemas.openxmlformats.org/markup-compatibility/2006">
          <mc:Choice Requires="x14">
            <control shapeId="3208" r:id="rId16" name="Group Box 136">
              <controlPr defaultSize="0" autoFill="0" autoPict="0">
                <anchor moveWithCells="1">
                  <from>
                    <xdr:col>0</xdr:col>
                    <xdr:colOff>123825</xdr:colOff>
                    <xdr:row>24</xdr:row>
                    <xdr:rowOff>23813</xdr:rowOff>
                  </from>
                  <to>
                    <xdr:col>6</xdr:col>
                    <xdr:colOff>0</xdr:colOff>
                    <xdr:row>25</xdr:row>
                    <xdr:rowOff>138113</xdr:rowOff>
                  </to>
                </anchor>
              </controlPr>
            </control>
          </mc:Choice>
        </mc:AlternateContent>
        <mc:AlternateContent xmlns:mc="http://schemas.openxmlformats.org/markup-compatibility/2006">
          <mc:Choice Requires="x14">
            <control shapeId="3209" r:id="rId17" name="Option Button 137">
              <controlPr defaultSize="0" autoFill="0" autoLine="0" autoPict="0">
                <anchor moveWithCells="1" sizeWithCells="1">
                  <from>
                    <xdr:col>0</xdr:col>
                    <xdr:colOff>285750</xdr:colOff>
                    <xdr:row>24</xdr:row>
                    <xdr:rowOff>100013</xdr:rowOff>
                  </from>
                  <to>
                    <xdr:col>0</xdr:col>
                    <xdr:colOff>1585913</xdr:colOff>
                    <xdr:row>25</xdr:row>
                    <xdr:rowOff>80963</xdr:rowOff>
                  </to>
                </anchor>
              </controlPr>
            </control>
          </mc:Choice>
        </mc:AlternateContent>
        <mc:AlternateContent xmlns:mc="http://schemas.openxmlformats.org/markup-compatibility/2006">
          <mc:Choice Requires="x14">
            <control shapeId="3210" r:id="rId18" name="Option Button 138">
              <controlPr defaultSize="0" autoFill="0" autoLine="0" autoPict="0">
                <anchor moveWithCells="1" sizeWithCells="1">
                  <from>
                    <xdr:col>0</xdr:col>
                    <xdr:colOff>1747838</xdr:colOff>
                    <xdr:row>24</xdr:row>
                    <xdr:rowOff>104775</xdr:rowOff>
                  </from>
                  <to>
                    <xdr:col>1</xdr:col>
                    <xdr:colOff>1257300</xdr:colOff>
                    <xdr:row>25</xdr:row>
                    <xdr:rowOff>85725</xdr:rowOff>
                  </to>
                </anchor>
              </controlPr>
            </control>
          </mc:Choice>
        </mc:AlternateContent>
        <mc:AlternateContent xmlns:mc="http://schemas.openxmlformats.org/markup-compatibility/2006">
          <mc:Choice Requires="x14">
            <control shapeId="3211" r:id="rId19" name="Option Button 139">
              <controlPr defaultSize="0" autoFill="0" autoLine="0" autoPict="0">
                <anchor moveWithCells="1" sizeWithCells="1">
                  <from>
                    <xdr:col>1</xdr:col>
                    <xdr:colOff>1466850</xdr:colOff>
                    <xdr:row>24</xdr:row>
                    <xdr:rowOff>95250</xdr:rowOff>
                  </from>
                  <to>
                    <xdr:col>3</xdr:col>
                    <xdr:colOff>1052513</xdr:colOff>
                    <xdr:row>25</xdr:row>
                    <xdr:rowOff>80963</xdr:rowOff>
                  </to>
                </anchor>
              </controlPr>
            </control>
          </mc:Choice>
        </mc:AlternateContent>
        <mc:AlternateContent xmlns:mc="http://schemas.openxmlformats.org/markup-compatibility/2006">
          <mc:Choice Requires="x14">
            <control shapeId="3212" r:id="rId20" name="Option Button 140">
              <controlPr defaultSize="0" autoFill="0" autoLine="0" autoPict="0">
                <anchor moveWithCells="1" sizeWithCells="1">
                  <from>
                    <xdr:col>3</xdr:col>
                    <xdr:colOff>1243013</xdr:colOff>
                    <xdr:row>24</xdr:row>
                    <xdr:rowOff>95250</xdr:rowOff>
                  </from>
                  <to>
                    <xdr:col>5</xdr:col>
                    <xdr:colOff>52388</xdr:colOff>
                    <xdr:row>25</xdr:row>
                    <xdr:rowOff>76200</xdr:rowOff>
                  </to>
                </anchor>
              </controlPr>
            </control>
          </mc:Choice>
        </mc:AlternateContent>
        <mc:AlternateContent xmlns:mc="http://schemas.openxmlformats.org/markup-compatibility/2006">
          <mc:Choice Requires="x14">
            <control shapeId="3213" r:id="rId21" name="Option Button 141">
              <controlPr defaultSize="0" autoFill="0" autoLine="0" autoPict="0">
                <anchor moveWithCells="1" sizeWithCells="1">
                  <from>
                    <xdr:col>5</xdr:col>
                    <xdr:colOff>242888</xdr:colOff>
                    <xdr:row>24</xdr:row>
                    <xdr:rowOff>100013</xdr:rowOff>
                  </from>
                  <to>
                    <xdr:col>5</xdr:col>
                    <xdr:colOff>1514475</xdr:colOff>
                    <xdr:row>25</xdr:row>
                    <xdr:rowOff>80963</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1:F66"/>
  <sheetViews>
    <sheetView showGridLines="0" topLeftCell="A12" workbookViewId="0">
      <selection activeCell="B23" sqref="B23"/>
    </sheetView>
  </sheetViews>
  <sheetFormatPr defaultColWidth="8" defaultRowHeight="13.15" x14ac:dyDescent="0.4"/>
  <cols>
    <col min="1" max="1" width="1.6640625" style="147" customWidth="1"/>
    <col min="2" max="2" width="86.33203125" style="147" customWidth="1"/>
    <col min="3" max="3" width="1.6640625" style="147" customWidth="1"/>
    <col min="4" max="4" width="8" style="147" customWidth="1"/>
    <col min="5" max="5" width="10.53125" style="147" bestFit="1" customWidth="1"/>
    <col min="6" max="16384" width="8" style="147"/>
  </cols>
  <sheetData>
    <row r="1" spans="1:4" x14ac:dyDescent="0.4">
      <c r="A1" s="144"/>
      <c r="B1" s="145"/>
      <c r="C1" s="146"/>
    </row>
    <row r="2" spans="1:4" x14ac:dyDescent="0.4">
      <c r="A2" s="148"/>
      <c r="B2" s="149"/>
      <c r="C2" s="150"/>
    </row>
    <row r="3" spans="1:4" x14ac:dyDescent="0.4">
      <c r="A3" s="148"/>
      <c r="B3" s="149"/>
      <c r="C3" s="150"/>
    </row>
    <row r="4" spans="1:4" x14ac:dyDescent="0.4">
      <c r="A4" s="148"/>
      <c r="B4" s="149"/>
      <c r="C4" s="150"/>
    </row>
    <row r="5" spans="1:4" x14ac:dyDescent="0.4">
      <c r="A5" s="148"/>
      <c r="B5" s="149"/>
      <c r="C5" s="150"/>
    </row>
    <row r="6" spans="1:4" ht="15" x14ac:dyDescent="0.4">
      <c r="A6" s="151" t="s">
        <v>54</v>
      </c>
      <c r="B6" s="149"/>
      <c r="C6" s="150"/>
    </row>
    <row r="7" spans="1:4" x14ac:dyDescent="0.4">
      <c r="A7" s="148"/>
      <c r="B7" s="149"/>
      <c r="C7" s="150"/>
      <c r="D7" s="149"/>
    </row>
    <row r="8" spans="1:4" x14ac:dyDescent="0.4">
      <c r="A8" s="148"/>
      <c r="B8" s="159">
        <f>+General!B5</f>
        <v>0</v>
      </c>
      <c r="C8" s="150"/>
      <c r="D8" s="149"/>
    </row>
    <row r="9" spans="1:4" x14ac:dyDescent="0.4">
      <c r="A9" s="148"/>
      <c r="B9" s="149"/>
      <c r="C9" s="150"/>
      <c r="D9" s="149"/>
    </row>
    <row r="10" spans="1:4" ht="15" x14ac:dyDescent="0.4">
      <c r="A10" s="151" t="s">
        <v>55</v>
      </c>
      <c r="B10" s="149"/>
      <c r="C10" s="150"/>
      <c r="D10" s="149"/>
    </row>
    <row r="11" spans="1:4" ht="176.25" customHeight="1" x14ac:dyDescent="0.4">
      <c r="A11" s="148"/>
      <c r="B11" s="158" t="s">
        <v>104</v>
      </c>
      <c r="C11" s="150"/>
      <c r="D11" s="149"/>
    </row>
    <row r="12" spans="1:4" x14ac:dyDescent="0.4">
      <c r="A12" s="148"/>
      <c r="B12" s="149"/>
      <c r="C12" s="150"/>
      <c r="D12" s="149"/>
    </row>
    <row r="13" spans="1:4" ht="15" x14ac:dyDescent="0.4">
      <c r="A13" s="151" t="s">
        <v>56</v>
      </c>
      <c r="B13" s="149"/>
      <c r="C13" s="150"/>
      <c r="D13" s="149"/>
    </row>
    <row r="14" spans="1:4" x14ac:dyDescent="0.4">
      <c r="A14" s="148"/>
      <c r="B14" s="152"/>
      <c r="C14" s="150"/>
      <c r="D14" s="149"/>
    </row>
    <row r="15" spans="1:4" x14ac:dyDescent="0.4">
      <c r="A15" s="148"/>
      <c r="B15" s="149"/>
      <c r="C15" s="150"/>
      <c r="D15" s="149"/>
    </row>
    <row r="16" spans="1:4" ht="15" x14ac:dyDescent="0.4">
      <c r="A16" s="151" t="s">
        <v>57</v>
      </c>
      <c r="B16" s="149"/>
      <c r="C16" s="150"/>
      <c r="D16" s="149"/>
    </row>
    <row r="17" spans="1:6" x14ac:dyDescent="0.4">
      <c r="A17" s="148"/>
      <c r="B17" s="152"/>
      <c r="C17" s="150"/>
      <c r="D17" s="149"/>
    </row>
    <row r="18" spans="1:6" x14ac:dyDescent="0.4">
      <c r="A18" s="148"/>
      <c r="B18" s="149"/>
      <c r="C18" s="150"/>
      <c r="D18" s="149"/>
    </row>
    <row r="19" spans="1:6" ht="15" x14ac:dyDescent="0.4">
      <c r="A19" s="151" t="s">
        <v>58</v>
      </c>
      <c r="B19" s="149"/>
      <c r="C19" s="150"/>
      <c r="D19" s="149"/>
    </row>
    <row r="20" spans="1:6" x14ac:dyDescent="0.4">
      <c r="A20" s="148"/>
      <c r="B20" s="152"/>
      <c r="C20" s="150"/>
      <c r="D20" s="149"/>
      <c r="E20" s="157"/>
      <c r="F20" s="156"/>
    </row>
    <row r="21" spans="1:6" x14ac:dyDescent="0.4">
      <c r="A21" s="148"/>
      <c r="B21" s="149"/>
      <c r="C21" s="150"/>
      <c r="D21" s="149"/>
      <c r="E21" s="157"/>
      <c r="F21" s="156"/>
    </row>
    <row r="22" spans="1:6" ht="15" x14ac:dyDescent="0.4">
      <c r="A22" s="151" t="s">
        <v>59</v>
      </c>
      <c r="B22" s="149"/>
      <c r="C22" s="150"/>
      <c r="D22" s="149"/>
      <c r="E22" s="157"/>
      <c r="F22" s="156"/>
    </row>
    <row r="23" spans="1:6" x14ac:dyDescent="0.4">
      <c r="A23" s="148"/>
      <c r="B23" s="152"/>
      <c r="C23" s="150"/>
      <c r="D23" s="149"/>
      <c r="E23" s="157"/>
      <c r="F23" s="156"/>
    </row>
    <row r="24" spans="1:6" x14ac:dyDescent="0.4">
      <c r="A24" s="153"/>
      <c r="B24" s="154"/>
      <c r="C24" s="155"/>
      <c r="D24" s="149"/>
      <c r="E24" s="157"/>
      <c r="F24" s="156"/>
    </row>
    <row r="25" spans="1:6" x14ac:dyDescent="0.4">
      <c r="B25" s="149"/>
      <c r="C25" s="149"/>
      <c r="D25" s="149"/>
    </row>
    <row r="26" spans="1:6" x14ac:dyDescent="0.4">
      <c r="B26" s="149"/>
      <c r="C26" s="149"/>
      <c r="D26" s="149"/>
    </row>
    <row r="27" spans="1:6" x14ac:dyDescent="0.4">
      <c r="B27" s="149"/>
      <c r="C27" s="149"/>
      <c r="D27" s="149"/>
    </row>
    <row r="28" spans="1:6" x14ac:dyDescent="0.4">
      <c r="B28" s="149"/>
      <c r="C28" s="149"/>
      <c r="D28" s="149"/>
    </row>
    <row r="29" spans="1:6" x14ac:dyDescent="0.4">
      <c r="B29" s="149"/>
      <c r="C29" s="149"/>
      <c r="D29" s="149"/>
    </row>
    <row r="30" spans="1:6" x14ac:dyDescent="0.4">
      <c r="B30" s="149"/>
      <c r="C30" s="149"/>
      <c r="D30" s="149"/>
    </row>
    <row r="31" spans="1:6" x14ac:dyDescent="0.4">
      <c r="B31" s="149"/>
      <c r="C31" s="149"/>
      <c r="D31" s="149"/>
    </row>
    <row r="32" spans="1:6" x14ac:dyDescent="0.4">
      <c r="B32" s="149"/>
      <c r="C32" s="149"/>
      <c r="D32" s="149"/>
    </row>
    <row r="33" spans="2:4" x14ac:dyDescent="0.4">
      <c r="B33" s="149"/>
      <c r="C33" s="149"/>
      <c r="D33" s="149"/>
    </row>
    <row r="34" spans="2:4" x14ac:dyDescent="0.4">
      <c r="B34" s="149"/>
      <c r="C34" s="149"/>
      <c r="D34" s="149"/>
    </row>
    <row r="35" spans="2:4" x14ac:dyDescent="0.4">
      <c r="B35" s="149"/>
      <c r="C35" s="149"/>
      <c r="D35" s="149"/>
    </row>
    <row r="36" spans="2:4" x14ac:dyDescent="0.4">
      <c r="B36" s="149"/>
      <c r="C36" s="149"/>
      <c r="D36" s="149"/>
    </row>
    <row r="37" spans="2:4" x14ac:dyDescent="0.4">
      <c r="B37" s="149"/>
      <c r="C37" s="149"/>
      <c r="D37" s="149"/>
    </row>
    <row r="38" spans="2:4" x14ac:dyDescent="0.4">
      <c r="B38" s="149"/>
      <c r="C38" s="149"/>
      <c r="D38" s="149"/>
    </row>
    <row r="39" spans="2:4" x14ac:dyDescent="0.4">
      <c r="B39" s="149"/>
      <c r="C39" s="149"/>
      <c r="D39" s="149"/>
    </row>
    <row r="40" spans="2:4" x14ac:dyDescent="0.4">
      <c r="B40" s="149"/>
      <c r="C40" s="149"/>
      <c r="D40" s="149"/>
    </row>
    <row r="41" spans="2:4" x14ac:dyDescent="0.4">
      <c r="B41" s="149"/>
      <c r="C41" s="149"/>
      <c r="D41" s="149"/>
    </row>
    <row r="42" spans="2:4" x14ac:dyDescent="0.4">
      <c r="B42" s="149"/>
      <c r="C42" s="149"/>
      <c r="D42" s="149"/>
    </row>
    <row r="43" spans="2:4" x14ac:dyDescent="0.4">
      <c r="B43" s="149"/>
      <c r="C43" s="149"/>
      <c r="D43" s="149"/>
    </row>
    <row r="44" spans="2:4" x14ac:dyDescent="0.4">
      <c r="B44" s="149"/>
      <c r="C44" s="149"/>
      <c r="D44" s="149"/>
    </row>
    <row r="45" spans="2:4" x14ac:dyDescent="0.4">
      <c r="B45" s="149"/>
      <c r="C45" s="149"/>
      <c r="D45" s="149"/>
    </row>
    <row r="46" spans="2:4" x14ac:dyDescent="0.4">
      <c r="B46" s="149"/>
      <c r="C46" s="149"/>
      <c r="D46" s="149"/>
    </row>
    <row r="47" spans="2:4" x14ac:dyDescent="0.4">
      <c r="B47" s="149"/>
      <c r="C47" s="149"/>
      <c r="D47" s="149"/>
    </row>
    <row r="48" spans="2:4" x14ac:dyDescent="0.4">
      <c r="B48" s="149"/>
      <c r="C48" s="149"/>
      <c r="D48" s="149"/>
    </row>
    <row r="49" spans="1:4" x14ac:dyDescent="0.4">
      <c r="B49" s="149"/>
      <c r="C49" s="149"/>
      <c r="D49" s="149"/>
    </row>
    <row r="50" spans="1:4" x14ac:dyDescent="0.4">
      <c r="B50" s="149"/>
      <c r="C50" s="149"/>
      <c r="D50" s="149"/>
    </row>
    <row r="51" spans="1:4" x14ac:dyDescent="0.4">
      <c r="B51" s="149"/>
      <c r="C51" s="149"/>
      <c r="D51" s="149"/>
    </row>
    <row r="52" spans="1:4" x14ac:dyDescent="0.4">
      <c r="B52" s="149"/>
      <c r="C52" s="149"/>
      <c r="D52" s="149"/>
    </row>
    <row r="53" spans="1:4" x14ac:dyDescent="0.4">
      <c r="B53" s="149"/>
      <c r="C53" s="149"/>
      <c r="D53" s="149"/>
    </row>
    <row r="54" spans="1:4" x14ac:dyDescent="0.4">
      <c r="B54" s="149"/>
      <c r="C54" s="149"/>
      <c r="D54" s="149"/>
    </row>
    <row r="55" spans="1:4" x14ac:dyDescent="0.4">
      <c r="B55" s="149"/>
      <c r="C55" s="149"/>
      <c r="D55" s="149"/>
    </row>
    <row r="56" spans="1:4" x14ac:dyDescent="0.4">
      <c r="B56" s="149"/>
      <c r="C56" s="149"/>
      <c r="D56" s="149"/>
    </row>
    <row r="57" spans="1:4" x14ac:dyDescent="0.4">
      <c r="B57" s="149"/>
      <c r="C57" s="149"/>
      <c r="D57" s="149"/>
    </row>
    <row r="58" spans="1:4" x14ac:dyDescent="0.4">
      <c r="B58" s="149"/>
      <c r="C58" s="149"/>
      <c r="D58" s="149"/>
    </row>
    <row r="59" spans="1:4" x14ac:dyDescent="0.4">
      <c r="B59" s="149"/>
      <c r="C59" s="149"/>
      <c r="D59" s="149"/>
    </row>
    <row r="60" spans="1:4" x14ac:dyDescent="0.4">
      <c r="B60" s="149"/>
      <c r="C60" s="149"/>
      <c r="D60" s="149"/>
    </row>
    <row r="61" spans="1:4" x14ac:dyDescent="0.4">
      <c r="B61" s="149"/>
      <c r="C61" s="149"/>
      <c r="D61" s="149"/>
    </row>
    <row r="62" spans="1:4" x14ac:dyDescent="0.4">
      <c r="B62" s="149"/>
      <c r="C62" s="149"/>
      <c r="D62" s="149"/>
    </row>
    <row r="63" spans="1:4" x14ac:dyDescent="0.4">
      <c r="A63" s="147" t="s">
        <v>60</v>
      </c>
      <c r="B63" s="149"/>
      <c r="C63" s="149"/>
      <c r="D63" s="149"/>
    </row>
    <row r="64" spans="1:4" x14ac:dyDescent="0.4">
      <c r="A64" s="147" t="s">
        <v>61</v>
      </c>
      <c r="B64" s="149"/>
      <c r="C64" s="149"/>
      <c r="D64" s="149"/>
    </row>
    <row r="65" spans="2:4" x14ac:dyDescent="0.4">
      <c r="B65" s="149"/>
      <c r="C65" s="149"/>
      <c r="D65" s="149"/>
    </row>
    <row r="66" spans="2:4" x14ac:dyDescent="0.4">
      <c r="B66" s="149"/>
      <c r="C66" s="149"/>
      <c r="D66" s="149"/>
    </row>
  </sheetData>
  <phoneticPr fontId="24" type="noConversion"/>
  <printOptions horizontalCentered="1" gridLinesSet="0"/>
  <pageMargins left="0" right="0" top="0.25" bottom="0" header="0" footer="0"/>
  <pageSetup scale="115" orientation="portrait" horizontalDpi="4294967292"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D8801-8C1E-49BE-B1D8-6F49E0F57E3F}">
  <dimension ref="A1:L50"/>
  <sheetViews>
    <sheetView showZeros="0" workbookViewId="0">
      <selection activeCell="D1" sqref="D1"/>
    </sheetView>
  </sheetViews>
  <sheetFormatPr defaultColWidth="9.1328125" defaultRowHeight="12.75" x14ac:dyDescent="0.35"/>
  <cols>
    <col min="1" max="1" width="29.86328125" style="16" customWidth="1"/>
    <col min="2" max="3" width="12.1328125" style="16" customWidth="1"/>
    <col min="4" max="4" width="10.53125" style="16" customWidth="1"/>
    <col min="5" max="5" width="11" style="16" customWidth="1"/>
    <col min="6" max="10" width="10.53125" style="16" customWidth="1"/>
    <col min="11" max="11" width="13.1328125" style="16" customWidth="1"/>
    <col min="12" max="12" width="17.46484375" style="16" bestFit="1" customWidth="1"/>
    <col min="13" max="16384" width="9.1328125" style="16"/>
  </cols>
  <sheetData>
    <row r="1" spans="1:11" ht="17.649999999999999" x14ac:dyDescent="0.5">
      <c r="A1" s="104">
        <f>General!B5</f>
        <v>0</v>
      </c>
      <c r="B1" s="105"/>
      <c r="C1" s="105"/>
      <c r="D1" s="106"/>
      <c r="E1" s="106"/>
      <c r="F1" s="106"/>
      <c r="G1" s="106"/>
      <c r="H1" s="106"/>
      <c r="I1" s="106"/>
      <c r="J1" s="106"/>
      <c r="K1" s="106"/>
    </row>
    <row r="2" spans="1:11" ht="17.649999999999999" x14ac:dyDescent="0.5">
      <c r="A2" s="259" t="s">
        <v>110</v>
      </c>
      <c r="B2" s="259"/>
      <c r="C2" s="259"/>
      <c r="D2" s="259"/>
      <c r="E2" s="259"/>
      <c r="F2" s="259"/>
      <c r="G2" s="259"/>
      <c r="H2" s="259"/>
      <c r="I2" s="259"/>
      <c r="J2" s="259"/>
      <c r="K2" s="259"/>
    </row>
    <row r="3" spans="1:11" ht="13.5" customHeight="1" x14ac:dyDescent="0.35">
      <c r="A3" s="106"/>
      <c r="B3" s="106"/>
      <c r="C3" s="106"/>
      <c r="D3" s="106"/>
      <c r="E3" s="106"/>
      <c r="F3" s="106"/>
      <c r="G3" s="106"/>
      <c r="H3" s="106"/>
      <c r="I3" s="106"/>
      <c r="J3" s="106"/>
      <c r="K3" s="106"/>
    </row>
    <row r="4" spans="1:11" ht="15" x14ac:dyDescent="0.4">
      <c r="A4" s="108" t="s">
        <v>14</v>
      </c>
      <c r="B4" s="106"/>
      <c r="C4" s="106"/>
      <c r="D4" s="106"/>
      <c r="E4" s="106"/>
      <c r="F4" s="106"/>
      <c r="G4" s="106"/>
      <c r="H4" s="106"/>
      <c r="I4" s="106"/>
      <c r="J4" s="106"/>
      <c r="K4" s="106"/>
    </row>
    <row r="5" spans="1:11" ht="13.15" x14ac:dyDescent="0.4">
      <c r="A5" s="109"/>
      <c r="B5" s="110"/>
      <c r="C5" s="111" t="s">
        <v>15</v>
      </c>
      <c r="D5" s="127" t="s">
        <v>29</v>
      </c>
      <c r="E5" s="127" t="s">
        <v>30</v>
      </c>
      <c r="F5" s="127" t="s">
        <v>31</v>
      </c>
      <c r="G5" s="127" t="s">
        <v>32</v>
      </c>
      <c r="H5" s="127" t="s">
        <v>33</v>
      </c>
      <c r="I5" s="127" t="s">
        <v>66</v>
      </c>
      <c r="J5" s="127" t="s">
        <v>67</v>
      </c>
      <c r="K5" s="112" t="s">
        <v>16</v>
      </c>
    </row>
    <row r="6" spans="1:11" ht="12.75" customHeight="1" x14ac:dyDescent="0.4">
      <c r="A6" s="109"/>
      <c r="B6" s="110"/>
      <c r="C6" s="111"/>
      <c r="D6" s="111"/>
      <c r="E6" s="111"/>
      <c r="F6" s="111"/>
      <c r="G6" s="111"/>
      <c r="H6" s="111"/>
      <c r="I6" s="111"/>
      <c r="J6" s="111"/>
      <c r="K6" s="113"/>
    </row>
    <row r="7" spans="1:11" ht="18.75" customHeight="1" x14ac:dyDescent="0.4">
      <c r="A7" s="114" t="s">
        <v>43</v>
      </c>
      <c r="B7" s="115"/>
      <c r="C7" s="200">
        <v>0</v>
      </c>
      <c r="D7" s="200">
        <f>D45</f>
        <v>1839.2857142857142</v>
      </c>
      <c r="E7" s="200">
        <f t="shared" ref="E7:J7" si="0">E45</f>
        <v>2301.7857142857142</v>
      </c>
      <c r="F7" s="200">
        <f t="shared" si="0"/>
        <v>2844.2857142857142</v>
      </c>
      <c r="G7" s="200">
        <f t="shared" si="0"/>
        <v>3482.7857142857142</v>
      </c>
      <c r="H7" s="200">
        <f t="shared" si="0"/>
        <v>4236.4857142857145</v>
      </c>
      <c r="I7" s="200">
        <f t="shared" si="0"/>
        <v>5128.425714285715</v>
      </c>
      <c r="J7" s="200">
        <f t="shared" si="0"/>
        <v>6186.2537142857145</v>
      </c>
      <c r="K7" s="200">
        <f>SUM(C7:J7)</f>
        <v>26019.308000000001</v>
      </c>
    </row>
    <row r="8" spans="1:11" ht="18" customHeight="1" x14ac:dyDescent="0.4">
      <c r="A8" s="109" t="s">
        <v>17</v>
      </c>
      <c r="B8" s="116"/>
      <c r="C8" s="201">
        <v>0</v>
      </c>
      <c r="D8" s="201">
        <f>-'Capital Cost'!D6</f>
        <v>-10000</v>
      </c>
      <c r="E8" s="201">
        <f>-'Capital Cost'!E7</f>
        <v>0</v>
      </c>
      <c r="F8" s="201">
        <f>-'Capital Cost'!F6</f>
        <v>0</v>
      </c>
      <c r="G8" s="201">
        <f>-'Capital Cost'!G6</f>
        <v>0</v>
      </c>
      <c r="H8" s="201">
        <f>-'Capital Cost'!H6</f>
        <v>0</v>
      </c>
      <c r="I8" s="201">
        <f>-'Capital Cost'!I6</f>
        <v>0</v>
      </c>
      <c r="J8" s="201">
        <f>-'Capital Cost'!J6</f>
        <v>0</v>
      </c>
      <c r="K8" s="200">
        <f>SUM(D8:J8)</f>
        <v>-10000</v>
      </c>
    </row>
    <row r="9" spans="1:11" ht="18" customHeight="1" x14ac:dyDescent="0.4">
      <c r="A9" s="109" t="s">
        <v>48</v>
      </c>
      <c r="B9" s="116"/>
      <c r="C9" s="202">
        <f>+C7+C8</f>
        <v>0</v>
      </c>
      <c r="D9" s="202">
        <f t="shared" ref="D9:J9" si="1">+D7+D8</f>
        <v>-8160.7142857142862</v>
      </c>
      <c r="E9" s="202">
        <f t="shared" si="1"/>
        <v>2301.7857142857142</v>
      </c>
      <c r="F9" s="202">
        <f t="shared" si="1"/>
        <v>2844.2857142857142</v>
      </c>
      <c r="G9" s="202">
        <f t="shared" si="1"/>
        <v>3482.7857142857142</v>
      </c>
      <c r="H9" s="202">
        <f t="shared" si="1"/>
        <v>4236.4857142857145</v>
      </c>
      <c r="I9" s="202">
        <f t="shared" si="1"/>
        <v>5128.425714285715</v>
      </c>
      <c r="J9" s="202">
        <f t="shared" si="1"/>
        <v>6186.2537142857145</v>
      </c>
      <c r="K9" s="200">
        <f>K7+K8</f>
        <v>16019.308000000001</v>
      </c>
    </row>
    <row r="10" spans="1:11" ht="13.5" thickBot="1" x14ac:dyDescent="0.45">
      <c r="A10" s="109"/>
      <c r="B10" s="106"/>
      <c r="C10" s="117"/>
      <c r="D10" s="119"/>
      <c r="E10" s="106"/>
      <c r="F10" s="106"/>
      <c r="G10" s="106"/>
      <c r="H10" s="106"/>
      <c r="I10" s="106"/>
      <c r="J10" s="106"/>
      <c r="K10" s="106"/>
    </row>
    <row r="11" spans="1:11" ht="15.4" thickBot="1" x14ac:dyDescent="0.45">
      <c r="A11" s="109" t="s">
        <v>68</v>
      </c>
      <c r="B11" s="106"/>
      <c r="C11" s="117"/>
      <c r="D11" s="247"/>
      <c r="E11" s="248">
        <f>D9+E9</f>
        <v>-5858.9285714285725</v>
      </c>
      <c r="F11" s="248">
        <f>E11+F9</f>
        <v>-3014.6428571428582</v>
      </c>
      <c r="G11" s="248">
        <f>F11+G9</f>
        <v>468.14285714285597</v>
      </c>
      <c r="H11" s="248">
        <f>G11+H9</f>
        <v>4704.6285714285705</v>
      </c>
      <c r="I11" s="248">
        <f>H11+I9</f>
        <v>9833.0542857142864</v>
      </c>
      <c r="J11" s="248">
        <f>I11+J9</f>
        <v>16019.308000000001</v>
      </c>
      <c r="K11" s="228">
        <f>IF(K8&lt;&gt;0,+K7/K8,0)*-1</f>
        <v>2.6019307999999999</v>
      </c>
    </row>
    <row r="12" spans="1:11" ht="15.4" thickBot="1" x14ac:dyDescent="0.45">
      <c r="A12" s="109"/>
      <c r="B12" s="106"/>
      <c r="C12" s="117"/>
      <c r="D12" s="119"/>
      <c r="E12" s="106"/>
      <c r="F12" s="106"/>
      <c r="G12" s="106"/>
      <c r="H12" s="106"/>
      <c r="I12" s="106"/>
      <c r="J12" s="106"/>
      <c r="K12" s="120"/>
    </row>
    <row r="13" spans="1:11" ht="15.4" thickBot="1" x14ac:dyDescent="0.45">
      <c r="A13" s="121" t="s">
        <v>50</v>
      </c>
      <c r="B13" s="106"/>
      <c r="C13" s="119"/>
      <c r="D13" s="119"/>
      <c r="E13" s="106"/>
      <c r="F13" s="106"/>
      <c r="G13" s="106"/>
      <c r="H13" s="106"/>
      <c r="I13" s="106"/>
      <c r="J13" s="106"/>
      <c r="K13" s="228">
        <f>IRR(D9:J9)</f>
        <v>0.34801718508929036</v>
      </c>
    </row>
    <row r="14" spans="1:11" ht="12.75" customHeight="1" x14ac:dyDescent="0.4">
      <c r="A14" s="109"/>
      <c r="B14" s="106"/>
      <c r="C14" s="117"/>
      <c r="D14" s="119"/>
      <c r="E14" s="106"/>
      <c r="F14" s="106"/>
      <c r="G14" s="106"/>
      <c r="H14" s="106"/>
      <c r="I14" s="106"/>
      <c r="J14" s="106"/>
      <c r="K14" s="106"/>
    </row>
    <row r="15" spans="1:11" ht="15" x14ac:dyDescent="0.4">
      <c r="A15" s="122" t="s">
        <v>18</v>
      </c>
      <c r="B15" s="106"/>
      <c r="C15" s="117"/>
      <c r="D15" s="119"/>
      <c r="E15" s="106"/>
      <c r="F15" s="106"/>
      <c r="G15" s="106"/>
      <c r="H15" s="106"/>
      <c r="I15" s="106"/>
      <c r="J15" s="106"/>
      <c r="K15" s="106"/>
    </row>
    <row r="16" spans="1:11" ht="13.15" x14ac:dyDescent="0.4">
      <c r="A16" s="109"/>
      <c r="B16" s="106"/>
      <c r="C16" s="117"/>
      <c r="D16" s="119"/>
      <c r="E16" s="106"/>
      <c r="F16" s="106"/>
      <c r="G16" s="106"/>
      <c r="H16" s="106"/>
      <c r="I16" s="106"/>
      <c r="J16" s="106"/>
      <c r="K16" s="106"/>
    </row>
    <row r="17" spans="1:11" ht="13.15" x14ac:dyDescent="0.4">
      <c r="A17" s="109" t="s">
        <v>19</v>
      </c>
      <c r="B17" s="116"/>
      <c r="C17" s="135" t="s">
        <v>26</v>
      </c>
      <c r="D17" s="202">
        <f>'Cashflows  Projections'!D11</f>
        <v>4000</v>
      </c>
      <c r="E17" s="202">
        <f>'Cashflows  Projections'!E11</f>
        <v>4800</v>
      </c>
      <c r="F17" s="202">
        <f>'Cashflows  Projections'!F11</f>
        <v>5760</v>
      </c>
      <c r="G17" s="202">
        <f>'Cashflows  Projections'!G11</f>
        <v>6912</v>
      </c>
      <c r="H17" s="202">
        <f>'Cashflows  Projections'!H11</f>
        <v>8294.4</v>
      </c>
      <c r="I17" s="202">
        <f>'Cashflows  Projections'!I11</f>
        <v>9953.2800000000007</v>
      </c>
      <c r="J17" s="202">
        <f>'Cashflows  Projections'!J11</f>
        <v>11943.936</v>
      </c>
      <c r="K17" s="202">
        <f>SUM(D17:J17)</f>
        <v>51663.616000000002</v>
      </c>
    </row>
    <row r="18" spans="1:11" ht="13.15" x14ac:dyDescent="0.4">
      <c r="A18" s="109" t="s">
        <v>76</v>
      </c>
      <c r="B18" s="116"/>
      <c r="C18" s="135" t="s">
        <v>26</v>
      </c>
      <c r="D18" s="202">
        <f>'Cashflows  Projections'!D28</f>
        <v>1250</v>
      </c>
      <c r="E18" s="202">
        <f>'Cashflows  Projections'!E28</f>
        <v>1375</v>
      </c>
      <c r="F18" s="202">
        <f>'Cashflows  Projections'!F28</f>
        <v>1500</v>
      </c>
      <c r="G18" s="202">
        <f>'Cashflows  Projections'!G28</f>
        <v>1625</v>
      </c>
      <c r="H18" s="202">
        <f>'Cashflows  Projections'!H28</f>
        <v>1750</v>
      </c>
      <c r="I18" s="202">
        <f>'Cashflows  Projections'!I28</f>
        <v>1875</v>
      </c>
      <c r="J18" s="202">
        <f>'Cashflows  Projections'!J28</f>
        <v>2000</v>
      </c>
      <c r="K18" s="202">
        <f>SUM(D18:J18)</f>
        <v>11375</v>
      </c>
    </row>
    <row r="19" spans="1:11" ht="13.15" x14ac:dyDescent="0.4">
      <c r="A19" s="109" t="s">
        <v>78</v>
      </c>
      <c r="B19" s="115"/>
      <c r="C19" s="189" t="s">
        <v>26</v>
      </c>
      <c r="D19" s="202">
        <f>-'Cashflows  Projections'!D47</f>
        <v>-3000</v>
      </c>
      <c r="E19" s="202">
        <f>-'Cashflows  Projections'!E47</f>
        <v>-3000</v>
      </c>
      <c r="F19" s="202">
        <f>-'Cashflows  Projections'!F47</f>
        <v>-3000</v>
      </c>
      <c r="G19" s="202">
        <f>-'Cashflows  Projections'!G47</f>
        <v>-3000</v>
      </c>
      <c r="H19" s="202">
        <f>-'Cashflows  Projections'!H47</f>
        <v>-3000</v>
      </c>
      <c r="I19" s="202">
        <f>-'Cashflows  Projections'!I47</f>
        <v>-3000</v>
      </c>
      <c r="J19" s="202">
        <f>-'Cashflows  Projections'!J47</f>
        <v>-3000</v>
      </c>
      <c r="K19" s="202">
        <f>SUM(D19:J19)</f>
        <v>-21000</v>
      </c>
    </row>
    <row r="20" spans="1:11" ht="13.15" x14ac:dyDescent="0.4">
      <c r="A20" s="109" t="s">
        <v>87</v>
      </c>
      <c r="B20" s="106"/>
      <c r="C20" s="189" t="s">
        <v>26</v>
      </c>
      <c r="D20" s="202">
        <f>-'Capital Cost'!D29</f>
        <v>-1428.5714285714287</v>
      </c>
      <c r="E20" s="202">
        <f>-'Capital Cost'!E29</f>
        <v>-1428.5714285714287</v>
      </c>
      <c r="F20" s="202">
        <f>-'Capital Cost'!F29</f>
        <v>-1428.5714285714287</v>
      </c>
      <c r="G20" s="202">
        <f>-'Capital Cost'!G29</f>
        <v>-1428.5714285714287</v>
      </c>
      <c r="H20" s="202">
        <f>-'Capital Cost'!H29</f>
        <v>-1428.5714285714287</v>
      </c>
      <c r="I20" s="202">
        <f>-'Capital Cost'!I29</f>
        <v>-1428.5714285714287</v>
      </c>
      <c r="J20" s="202">
        <f>-'Capital Cost'!J29</f>
        <v>-1428.5714285714287</v>
      </c>
      <c r="K20" s="202">
        <f t="shared" ref="K20" si="2">SUM(D20:I20)</f>
        <v>-8571.4285714285725</v>
      </c>
    </row>
    <row r="21" spans="1:11" ht="13.15" x14ac:dyDescent="0.4">
      <c r="A21" s="109"/>
      <c r="B21" s="106"/>
      <c r="C21" s="117"/>
      <c r="D21" s="203"/>
      <c r="E21" s="204"/>
      <c r="F21" s="204"/>
      <c r="G21" s="204"/>
      <c r="H21" s="204"/>
      <c r="I21" s="204"/>
      <c r="J21" s="204"/>
      <c r="K21" s="204"/>
    </row>
    <row r="22" spans="1:11" ht="13.15" x14ac:dyDescent="0.4">
      <c r="A22" s="114" t="s">
        <v>20</v>
      </c>
      <c r="B22" s="106"/>
      <c r="C22" s="135" t="s">
        <v>26</v>
      </c>
      <c r="D22" s="202">
        <f>SUM(D17:D20)</f>
        <v>821.42857142857133</v>
      </c>
      <c r="E22" s="202">
        <f t="shared" ref="E22:K22" si="3">SUM(E17:E20)</f>
        <v>1746.4285714285713</v>
      </c>
      <c r="F22" s="202">
        <f t="shared" si="3"/>
        <v>2831.4285714285716</v>
      </c>
      <c r="G22" s="202">
        <f t="shared" si="3"/>
        <v>4108.4285714285716</v>
      </c>
      <c r="H22" s="202">
        <f t="shared" si="3"/>
        <v>5615.8285714285712</v>
      </c>
      <c r="I22" s="202">
        <f t="shared" si="3"/>
        <v>7399.7085714285722</v>
      </c>
      <c r="J22" s="202">
        <f t="shared" si="3"/>
        <v>9515.3645714285703</v>
      </c>
      <c r="K22" s="202">
        <f t="shared" si="3"/>
        <v>33467.187428571429</v>
      </c>
    </row>
    <row r="23" spans="1:11" ht="12.75" customHeight="1" x14ac:dyDescent="0.4">
      <c r="A23" s="109"/>
      <c r="B23" s="106"/>
      <c r="C23" s="190"/>
      <c r="D23" s="123"/>
      <c r="E23" s="123"/>
      <c r="F23" s="123"/>
      <c r="G23" s="123"/>
      <c r="H23" s="123"/>
      <c r="I23" s="123"/>
      <c r="J23" s="123"/>
      <c r="K23" s="106"/>
    </row>
    <row r="24" spans="1:11" ht="12.75" customHeight="1" x14ac:dyDescent="0.4">
      <c r="A24" s="109"/>
      <c r="B24" s="106"/>
      <c r="C24" s="117"/>
      <c r="D24" s="119"/>
      <c r="E24" s="106"/>
      <c r="F24" s="106"/>
      <c r="G24" s="106"/>
      <c r="H24" s="106"/>
      <c r="I24" s="106"/>
      <c r="J24" s="106"/>
      <c r="K24" s="106"/>
    </row>
    <row r="25" spans="1:11" ht="12.75" customHeight="1" x14ac:dyDescent="0.4">
      <c r="A25" s="108" t="s">
        <v>49</v>
      </c>
      <c r="B25" s="106"/>
      <c r="C25" s="117"/>
      <c r="D25" s="119"/>
      <c r="E25" s="106"/>
      <c r="F25" s="106"/>
      <c r="G25" s="106"/>
      <c r="H25" s="106"/>
      <c r="I25" s="106"/>
      <c r="J25" s="106"/>
      <c r="K25" s="106"/>
    </row>
    <row r="26" spans="1:11" ht="12.75" customHeight="1" x14ac:dyDescent="0.4">
      <c r="A26" s="109"/>
      <c r="B26" s="110"/>
      <c r="C26" s="111" t="s">
        <v>15</v>
      </c>
      <c r="D26" s="127" t="s">
        <v>29</v>
      </c>
      <c r="E26" s="127" t="s">
        <v>30</v>
      </c>
      <c r="F26" s="127" t="s">
        <v>31</v>
      </c>
      <c r="G26" s="127" t="s">
        <v>32</v>
      </c>
      <c r="H26" s="127" t="s">
        <v>33</v>
      </c>
      <c r="I26" s="127" t="s">
        <v>66</v>
      </c>
      <c r="J26" s="127" t="s">
        <v>67</v>
      </c>
      <c r="K26" s="112" t="s">
        <v>28</v>
      </c>
    </row>
    <row r="27" spans="1:11" ht="12.75" customHeight="1" x14ac:dyDescent="0.4">
      <c r="A27" s="109" t="s">
        <v>47</v>
      </c>
      <c r="B27" s="226">
        <v>0.05</v>
      </c>
      <c r="C27" s="249" t="s">
        <v>26</v>
      </c>
      <c r="D27" s="124">
        <v>1</v>
      </c>
      <c r="E27" s="124">
        <f>1/(1+B27)</f>
        <v>0.95238095238095233</v>
      </c>
      <c r="F27" s="124">
        <f t="shared" ref="F27:I27" si="4">1/(1+$B$27)*E27</f>
        <v>0.90702947845804982</v>
      </c>
      <c r="G27" s="124">
        <f t="shared" si="4"/>
        <v>0.86383759853147601</v>
      </c>
      <c r="H27" s="124">
        <f t="shared" si="4"/>
        <v>0.82270247479188185</v>
      </c>
      <c r="I27" s="124">
        <f t="shared" si="4"/>
        <v>0.78352616646845885</v>
      </c>
      <c r="J27" s="124">
        <f>1/(1+B27)*I27</f>
        <v>0.74621539663662739</v>
      </c>
      <c r="K27" s="124"/>
    </row>
    <row r="28" spans="1:11" ht="12.75" customHeight="1" x14ac:dyDescent="0.4">
      <c r="A28" s="109"/>
      <c r="B28" s="142"/>
      <c r="C28" s="110"/>
      <c r="D28" s="125"/>
      <c r="E28" s="125"/>
      <c r="F28" s="125"/>
      <c r="G28" s="125"/>
      <c r="H28" s="125"/>
      <c r="I28" s="125"/>
      <c r="J28" s="125"/>
      <c r="K28" s="125"/>
    </row>
    <row r="29" spans="1:11" ht="26.25" x14ac:dyDescent="0.4">
      <c r="A29" s="126" t="str">
        <f>A45</f>
        <v>NET INCOME BASED CASH FLOW AFTER TAX</v>
      </c>
      <c r="B29" s="127"/>
      <c r="C29" s="229">
        <v>0</v>
      </c>
      <c r="D29" s="229">
        <f t="shared" ref="D29:J29" si="5">D45</f>
        <v>1839.2857142857142</v>
      </c>
      <c r="E29" s="229">
        <f t="shared" si="5"/>
        <v>2301.7857142857142</v>
      </c>
      <c r="F29" s="229">
        <f t="shared" si="5"/>
        <v>2844.2857142857142</v>
      </c>
      <c r="G29" s="229">
        <f t="shared" si="5"/>
        <v>3482.7857142857142</v>
      </c>
      <c r="H29" s="229">
        <f t="shared" si="5"/>
        <v>4236.4857142857145</v>
      </c>
      <c r="I29" s="229">
        <f t="shared" si="5"/>
        <v>5128.425714285715</v>
      </c>
      <c r="J29" s="229">
        <f t="shared" si="5"/>
        <v>6186.2537142857145</v>
      </c>
      <c r="K29" s="229">
        <f>SUM(C29:J29)</f>
        <v>26019.308000000001</v>
      </c>
    </row>
    <row r="30" spans="1:11" ht="18" customHeight="1" x14ac:dyDescent="0.4">
      <c r="A30" s="109" t="str">
        <f>A8</f>
        <v xml:space="preserve">Capital Costs </v>
      </c>
      <c r="B30" s="127"/>
      <c r="C30" s="205">
        <f>C8</f>
        <v>0</v>
      </c>
      <c r="D30" s="205">
        <f t="shared" ref="D30:J30" si="6">D8</f>
        <v>-10000</v>
      </c>
      <c r="E30" s="205">
        <f t="shared" si="6"/>
        <v>0</v>
      </c>
      <c r="F30" s="205">
        <f t="shared" si="6"/>
        <v>0</v>
      </c>
      <c r="G30" s="205">
        <f t="shared" si="6"/>
        <v>0</v>
      </c>
      <c r="H30" s="205">
        <f t="shared" si="6"/>
        <v>0</v>
      </c>
      <c r="I30" s="205">
        <f t="shared" si="6"/>
        <v>0</v>
      </c>
      <c r="J30" s="205">
        <f t="shared" si="6"/>
        <v>0</v>
      </c>
      <c r="K30" s="205">
        <f>SUM(C30:J30)</f>
        <v>-10000</v>
      </c>
    </row>
    <row r="31" spans="1:11" ht="13.5" thickBot="1" x14ac:dyDescent="0.45">
      <c r="A31" s="109" t="s">
        <v>21</v>
      </c>
      <c r="B31" s="115"/>
      <c r="C31" s="206">
        <f t="shared" ref="C31:J31" si="7">+C29+C30</f>
        <v>0</v>
      </c>
      <c r="D31" s="206">
        <f t="shared" si="7"/>
        <v>-8160.7142857142862</v>
      </c>
      <c r="E31" s="206">
        <f t="shared" si="7"/>
        <v>2301.7857142857142</v>
      </c>
      <c r="F31" s="206">
        <f t="shared" si="7"/>
        <v>2844.2857142857142</v>
      </c>
      <c r="G31" s="206">
        <f t="shared" si="7"/>
        <v>3482.7857142857142</v>
      </c>
      <c r="H31" s="206">
        <f t="shared" si="7"/>
        <v>4236.4857142857145</v>
      </c>
      <c r="I31" s="206">
        <f t="shared" si="7"/>
        <v>5128.425714285715</v>
      </c>
      <c r="J31" s="206">
        <f t="shared" si="7"/>
        <v>6186.2537142857145</v>
      </c>
      <c r="K31" s="206">
        <f>K29+K30</f>
        <v>16019.308000000001</v>
      </c>
    </row>
    <row r="32" spans="1:11" ht="13.9" thickTop="1" thickBot="1" x14ac:dyDescent="0.45">
      <c r="A32" s="109" t="s">
        <v>22</v>
      </c>
      <c r="B32" s="115"/>
      <c r="C32" s="207">
        <v>0</v>
      </c>
      <c r="D32" s="207">
        <f t="shared" ref="D32:J32" si="8">D31*D27</f>
        <v>-8160.7142857142862</v>
      </c>
      <c r="E32" s="207">
        <f t="shared" si="8"/>
        <v>2192.1768707482993</v>
      </c>
      <c r="F32" s="207">
        <f t="shared" si="8"/>
        <v>2579.8509880142533</v>
      </c>
      <c r="G32" s="207">
        <f t="shared" si="8"/>
        <v>3008.5612476283027</v>
      </c>
      <c r="H32" s="207">
        <f t="shared" si="8"/>
        <v>3485.3672815633108</v>
      </c>
      <c r="I32" s="207">
        <f t="shared" si="8"/>
        <v>4018.2557399325542</v>
      </c>
      <c r="J32" s="208">
        <f t="shared" si="8"/>
        <v>4616.277769100524</v>
      </c>
      <c r="K32" s="208">
        <f>SUM(C32:J32)</f>
        <v>11739.775611272958</v>
      </c>
    </row>
    <row r="33" spans="1:12" ht="21" customHeight="1" thickTop="1" thickBot="1" x14ac:dyDescent="0.45">
      <c r="A33" s="109" t="s">
        <v>23</v>
      </c>
      <c r="B33" s="115"/>
      <c r="C33" s="207">
        <f>C32</f>
        <v>0</v>
      </c>
      <c r="D33" s="207">
        <f t="shared" ref="D33:H33" si="9">C33+D32</f>
        <v>-8160.7142857142862</v>
      </c>
      <c r="E33" s="207">
        <f t="shared" si="9"/>
        <v>-5968.5374149659874</v>
      </c>
      <c r="F33" s="207">
        <f t="shared" si="9"/>
        <v>-3388.6864269517341</v>
      </c>
      <c r="G33" s="207">
        <f t="shared" si="9"/>
        <v>-380.12517932343144</v>
      </c>
      <c r="H33" s="207">
        <f t="shared" si="9"/>
        <v>3105.2421022398794</v>
      </c>
      <c r="I33" s="207">
        <f>H33+I32</f>
        <v>7123.4978421724336</v>
      </c>
      <c r="J33" s="227">
        <f>I33+J32</f>
        <v>11739.775611272958</v>
      </c>
      <c r="K33" s="218"/>
      <c r="L33" s="57"/>
    </row>
    <row r="34" spans="1:12" ht="12.75" customHeight="1" thickTop="1" thickBot="1" x14ac:dyDescent="0.45">
      <c r="A34" s="109"/>
      <c r="B34" s="115"/>
      <c r="C34" s="128"/>
      <c r="D34" s="128"/>
      <c r="E34" s="128"/>
      <c r="F34" s="128"/>
      <c r="G34" s="128"/>
      <c r="H34" s="128"/>
      <c r="I34" s="128"/>
      <c r="J34" s="128"/>
      <c r="K34" s="128"/>
    </row>
    <row r="35" spans="1:12" ht="15.4" thickBot="1" x14ac:dyDescent="0.45">
      <c r="A35" s="114" t="s">
        <v>37</v>
      </c>
      <c r="B35" s="129"/>
      <c r="C35" s="130"/>
      <c r="D35" s="238">
        <f>IF(D33&lt;1,1,IF(D33&lt;0,1,1-(D33/D32)))</f>
        <v>1</v>
      </c>
      <c r="E35" s="238">
        <f>IF( D35&lt;1,0,IF(E33&lt;0,1,1-E33/E32))</f>
        <v>1</v>
      </c>
      <c r="F35" s="209">
        <f>IF( E35&lt;1,0,IF(F33&lt;0,1,1-F33/F32))</f>
        <v>1</v>
      </c>
      <c r="G35" s="209">
        <f>IF( F35&lt;1,0,IF(G33&lt;0,1,1-G33/G32))</f>
        <v>1</v>
      </c>
      <c r="H35" s="209">
        <f>IF( G35&lt;1,0,IF(H33&lt;0,1,1-H33/H32))</f>
        <v>0.1090631628219485</v>
      </c>
      <c r="I35" s="209">
        <f>IF( F35&lt;1,0,IF(I33&lt;0,1,1-I33/I32))</f>
        <v>-0.77278359149236242</v>
      </c>
      <c r="J35" s="209">
        <f>IF( G35&lt;1,0,IF(J33&lt;0,1,1-J33/J32))</f>
        <v>-1.5431259119315168</v>
      </c>
      <c r="K35" s="237">
        <f>SUM(D35:H35)</f>
        <v>4.1090631628219487</v>
      </c>
      <c r="L35" s="44"/>
    </row>
    <row r="36" spans="1:12" ht="17.25" customHeight="1" x14ac:dyDescent="0.4">
      <c r="A36" s="109"/>
      <c r="B36" s="129"/>
      <c r="C36" s="130"/>
      <c r="D36" s="260"/>
      <c r="E36" s="260"/>
      <c r="F36" s="260"/>
      <c r="G36" s="260"/>
      <c r="H36" s="260"/>
      <c r="I36" s="260"/>
      <c r="J36" s="260"/>
      <c r="K36" s="260"/>
    </row>
    <row r="37" spans="1:12" ht="12.75" customHeight="1" x14ac:dyDescent="0.4">
      <c r="A37" s="109"/>
      <c r="B37" s="129"/>
      <c r="C37" s="130"/>
      <c r="D37" s="131"/>
      <c r="E37" s="131"/>
      <c r="F37" s="131"/>
      <c r="G37" s="131"/>
      <c r="H37" s="131"/>
      <c r="I37" s="131"/>
      <c r="J37" s="131"/>
      <c r="K37" s="131"/>
    </row>
    <row r="38" spans="1:12" ht="12.75" customHeight="1" x14ac:dyDescent="0.4">
      <c r="A38" s="132" t="s">
        <v>24</v>
      </c>
      <c r="B38" s="226">
        <v>0.5</v>
      </c>
      <c r="C38" s="106"/>
      <c r="D38" s="106"/>
      <c r="E38" s="106"/>
      <c r="F38" s="106"/>
      <c r="G38" s="106"/>
      <c r="H38" s="106"/>
      <c r="I38" s="106"/>
      <c r="J38" s="106"/>
      <c r="K38" s="106"/>
    </row>
    <row r="39" spans="1:12" ht="12.75" customHeight="1" x14ac:dyDescent="0.4">
      <c r="A39" s="107" t="s">
        <v>25</v>
      </c>
      <c r="B39" s="119"/>
      <c r="C39" s="133"/>
      <c r="D39" s="134"/>
      <c r="E39" s="134"/>
      <c r="F39" s="134"/>
      <c r="G39" s="134"/>
      <c r="H39" s="134"/>
      <c r="I39" s="134"/>
      <c r="J39" s="134"/>
      <c r="K39" s="118"/>
    </row>
    <row r="40" spans="1:12" ht="12.75" customHeight="1" x14ac:dyDescent="0.4">
      <c r="A40" s="217" t="s">
        <v>88</v>
      </c>
      <c r="B40" s="127"/>
      <c r="C40" s="135" t="s">
        <v>26</v>
      </c>
      <c r="D40" s="200">
        <f>D17+D18+D19</f>
        <v>2250</v>
      </c>
      <c r="E40" s="200">
        <f t="shared" ref="E40:J40" si="10">E17+E18+E19</f>
        <v>3175</v>
      </c>
      <c r="F40" s="200">
        <f t="shared" si="10"/>
        <v>4260</v>
      </c>
      <c r="G40" s="200">
        <f t="shared" si="10"/>
        <v>5537</v>
      </c>
      <c r="H40" s="200">
        <f t="shared" si="10"/>
        <v>7044.4</v>
      </c>
      <c r="I40" s="200">
        <f t="shared" si="10"/>
        <v>8828.2800000000007</v>
      </c>
      <c r="J40" s="200">
        <f t="shared" si="10"/>
        <v>10943.936</v>
      </c>
      <c r="K40" s="200">
        <f>SUM(D40:J40)</f>
        <v>42038.616000000002</v>
      </c>
    </row>
    <row r="41" spans="1:12" ht="12.75" customHeight="1" x14ac:dyDescent="0.4">
      <c r="A41" s="136" t="s">
        <v>40</v>
      </c>
      <c r="B41" s="127"/>
      <c r="C41" s="137"/>
      <c r="D41" s="210">
        <f>D20</f>
        <v>-1428.5714285714287</v>
      </c>
      <c r="E41" s="210">
        <f t="shared" ref="E41:J41" si="11">E20</f>
        <v>-1428.5714285714287</v>
      </c>
      <c r="F41" s="210">
        <f t="shared" si="11"/>
        <v>-1428.5714285714287</v>
      </c>
      <c r="G41" s="210">
        <f t="shared" si="11"/>
        <v>-1428.5714285714287</v>
      </c>
      <c r="H41" s="210">
        <f t="shared" si="11"/>
        <v>-1428.5714285714287</v>
      </c>
      <c r="I41" s="210">
        <f t="shared" si="11"/>
        <v>-1428.5714285714287</v>
      </c>
      <c r="J41" s="210">
        <f t="shared" si="11"/>
        <v>-1428.5714285714287</v>
      </c>
      <c r="K41" s="200">
        <f t="shared" ref="K41:K42" si="12">SUM(D41:J41)</f>
        <v>-10000.000000000002</v>
      </c>
    </row>
    <row r="42" spans="1:12" ht="12.75" customHeight="1" x14ac:dyDescent="0.4">
      <c r="A42" s="136" t="s">
        <v>42</v>
      </c>
      <c r="B42" s="127"/>
      <c r="C42" s="137"/>
      <c r="D42" s="210">
        <f>D40+D41</f>
        <v>821.42857142857133</v>
      </c>
      <c r="E42" s="210">
        <f t="shared" ref="E42:J42" si="13">E40+E41</f>
        <v>1746.4285714285713</v>
      </c>
      <c r="F42" s="210">
        <f t="shared" si="13"/>
        <v>2831.4285714285716</v>
      </c>
      <c r="G42" s="210">
        <f t="shared" si="13"/>
        <v>4108.4285714285716</v>
      </c>
      <c r="H42" s="210">
        <f t="shared" si="13"/>
        <v>5615.8285714285712</v>
      </c>
      <c r="I42" s="210">
        <f t="shared" si="13"/>
        <v>7399.7085714285722</v>
      </c>
      <c r="J42" s="210">
        <f t="shared" si="13"/>
        <v>9515.3645714285703</v>
      </c>
      <c r="K42" s="200">
        <f t="shared" si="12"/>
        <v>32038.615999999998</v>
      </c>
    </row>
    <row r="43" spans="1:12" ht="12.75" customHeight="1" thickBot="1" x14ac:dyDescent="0.45">
      <c r="A43" s="136" t="s">
        <v>27</v>
      </c>
      <c r="B43" s="127"/>
      <c r="C43" s="138" t="s">
        <v>26</v>
      </c>
      <c r="D43" s="211">
        <f>D42*$B$38*-1</f>
        <v>-410.71428571428567</v>
      </c>
      <c r="E43" s="211">
        <f t="shared" ref="E43:J43" si="14">E42*$B$38*-1</f>
        <v>-873.21428571428567</v>
      </c>
      <c r="F43" s="211">
        <f t="shared" si="14"/>
        <v>-1415.7142857142858</v>
      </c>
      <c r="G43" s="211">
        <f t="shared" si="14"/>
        <v>-2054.2142857142858</v>
      </c>
      <c r="H43" s="211">
        <f t="shared" si="14"/>
        <v>-2807.9142857142856</v>
      </c>
      <c r="I43" s="211">
        <f t="shared" si="14"/>
        <v>-3699.8542857142861</v>
      </c>
      <c r="J43" s="211">
        <f t="shared" si="14"/>
        <v>-4757.6822857142852</v>
      </c>
      <c r="K43" s="211">
        <f t="shared" ref="K43" si="15">K42*$B$38*-1</f>
        <v>-16019.307999999999</v>
      </c>
    </row>
    <row r="44" spans="1:12" ht="12.75" customHeight="1" thickTop="1" x14ac:dyDescent="0.4">
      <c r="A44" s="136"/>
      <c r="B44" s="127"/>
      <c r="C44" s="139"/>
      <c r="D44" s="212"/>
      <c r="E44" s="212"/>
      <c r="F44" s="212"/>
      <c r="G44" s="212"/>
      <c r="H44" s="212"/>
      <c r="I44" s="212"/>
      <c r="J44" s="212"/>
      <c r="K44" s="212"/>
    </row>
    <row r="45" spans="1:12" ht="26.25" x14ac:dyDescent="0.4">
      <c r="A45" s="140" t="s">
        <v>38</v>
      </c>
      <c r="B45" s="141"/>
      <c r="C45" s="135" t="s">
        <v>26</v>
      </c>
      <c r="D45" s="213">
        <f t="shared" ref="D45:K45" si="16">D40+D43</f>
        <v>1839.2857142857142</v>
      </c>
      <c r="E45" s="213">
        <f t="shared" si="16"/>
        <v>2301.7857142857142</v>
      </c>
      <c r="F45" s="213">
        <f t="shared" si="16"/>
        <v>2844.2857142857142</v>
      </c>
      <c r="G45" s="213">
        <f t="shared" si="16"/>
        <v>3482.7857142857142</v>
      </c>
      <c r="H45" s="213">
        <f t="shared" si="16"/>
        <v>4236.4857142857145</v>
      </c>
      <c r="I45" s="213">
        <f t="shared" si="16"/>
        <v>5128.425714285715</v>
      </c>
      <c r="J45" s="213">
        <f t="shared" si="16"/>
        <v>6186.2537142857145</v>
      </c>
      <c r="K45" s="213">
        <f t="shared" si="16"/>
        <v>26019.308000000005</v>
      </c>
    </row>
    <row r="46" spans="1:12" ht="12.75" customHeight="1" x14ac:dyDescent="0.4">
      <c r="A46" s="142"/>
      <c r="B46" s="106"/>
      <c r="C46" s="106"/>
      <c r="D46" s="250">
        <f>D40+D43</f>
        <v>1839.2857142857142</v>
      </c>
      <c r="E46" s="106"/>
      <c r="F46" s="106"/>
      <c r="G46" s="106"/>
      <c r="H46" s="106"/>
      <c r="I46" s="106"/>
      <c r="J46" s="106"/>
      <c r="K46" s="106"/>
    </row>
    <row r="47" spans="1:12" ht="12.75" customHeight="1" x14ac:dyDescent="0.4">
      <c r="A47" s="17"/>
      <c r="B47" s="43"/>
      <c r="C47" s="43"/>
      <c r="D47" s="43"/>
      <c r="E47" s="43"/>
      <c r="F47" s="43"/>
      <c r="G47" s="43"/>
      <c r="H47" s="43"/>
      <c r="I47" s="43"/>
      <c r="J47" s="43"/>
      <c r="K47" s="43"/>
    </row>
    <row r="48" spans="1:12" ht="12.75" customHeight="1" x14ac:dyDescent="0.4">
      <c r="A48" s="17"/>
      <c r="B48" s="43"/>
      <c r="C48" s="43"/>
      <c r="D48" s="43"/>
      <c r="E48" s="43"/>
      <c r="F48" s="43"/>
      <c r="G48" s="43"/>
      <c r="H48" s="43"/>
      <c r="I48" s="43"/>
      <c r="J48" s="43"/>
      <c r="K48" s="43"/>
    </row>
    <row r="49" spans="1:11" ht="12.75" customHeight="1" x14ac:dyDescent="0.4">
      <c r="A49" s="17"/>
      <c r="B49" s="43"/>
      <c r="C49" s="43"/>
      <c r="D49" s="43"/>
      <c r="E49" s="43"/>
      <c r="F49" s="43"/>
      <c r="G49" s="43"/>
      <c r="H49" s="43"/>
      <c r="I49" s="43"/>
      <c r="J49" s="43"/>
      <c r="K49" s="43"/>
    </row>
    <row r="50" spans="1:11" ht="12.75" customHeight="1" x14ac:dyDescent="0.4">
      <c r="A50" s="17"/>
      <c r="B50" s="43"/>
      <c r="C50" s="43"/>
      <c r="D50" s="43"/>
      <c r="E50" s="43"/>
      <c r="F50" s="43"/>
      <c r="G50" s="43"/>
      <c r="H50" s="43"/>
      <c r="I50" s="43"/>
      <c r="J50" s="43"/>
      <c r="K50" s="43"/>
    </row>
  </sheetData>
  <mergeCells count="2">
    <mergeCell ref="A2:K2"/>
    <mergeCell ref="D36:K36"/>
  </mergeCells>
  <printOptions horizontalCentered="1"/>
  <pageMargins left="0.7" right="0.7" top="0.75" bottom="0.75" header="0.3" footer="0.3"/>
  <pageSetup scale="70" orientation="landscape" r:id="rId1"/>
  <headerFooter alignWithMargins="0">
    <oddHeader xml:space="preserve">&amp;RPage &amp;P of &amp;N
</oddHeader>
    <oddFooter>&amp;R&amp;A -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M51"/>
  <sheetViews>
    <sheetView showGridLines="0" topLeftCell="A34" zoomScaleNormal="100" workbookViewId="0">
      <selection activeCell="B54" sqref="B54"/>
    </sheetView>
  </sheetViews>
  <sheetFormatPr defaultRowHeight="12.75" x14ac:dyDescent="0.35"/>
  <cols>
    <col min="1" max="1" width="40.33203125" customWidth="1"/>
    <col min="2" max="3" width="10.1328125" customWidth="1"/>
    <col min="4" max="4" width="12" customWidth="1"/>
    <col min="5" max="5" width="10.33203125" customWidth="1"/>
    <col min="6" max="6" width="10.6640625" customWidth="1"/>
    <col min="7" max="9" width="10.1328125" customWidth="1"/>
    <col min="10" max="10" width="11" customWidth="1"/>
    <col min="11" max="11" width="11.1328125" customWidth="1"/>
  </cols>
  <sheetData>
    <row r="1" spans="1:12" ht="17.649999999999999" x14ac:dyDescent="0.5">
      <c r="A1" s="47"/>
      <c r="B1" s="27"/>
    </row>
    <row r="2" spans="1:12" ht="17.649999999999999" x14ac:dyDescent="0.5">
      <c r="A2" s="47">
        <f>General!B5</f>
        <v>0</v>
      </c>
      <c r="B2" s="27"/>
    </row>
    <row r="3" spans="1:12" ht="17.649999999999999" x14ac:dyDescent="0.5">
      <c r="A3" s="48" t="s">
        <v>34</v>
      </c>
      <c r="B3" s="28"/>
    </row>
    <row r="4" spans="1:12" ht="11.25" customHeight="1" x14ac:dyDescent="0.35">
      <c r="A4" s="173" t="s">
        <v>89</v>
      </c>
      <c r="B4" s="23"/>
    </row>
    <row r="5" spans="1:12" ht="12" customHeight="1" x14ac:dyDescent="0.4">
      <c r="B5" s="23"/>
      <c r="C5" s="4"/>
      <c r="D5" s="4"/>
      <c r="E5" s="5"/>
      <c r="F5" s="3"/>
      <c r="G5" s="3"/>
      <c r="H5" s="3"/>
      <c r="I5" s="3"/>
      <c r="J5" s="3"/>
    </row>
    <row r="6" spans="1:12" ht="13.15" x14ac:dyDescent="0.4">
      <c r="A6" s="13"/>
      <c r="B6" s="29"/>
      <c r="C6" s="8"/>
      <c r="D6" s="179" t="s">
        <v>29</v>
      </c>
      <c r="E6" s="179" t="s">
        <v>30</v>
      </c>
      <c r="F6" s="179" t="s">
        <v>31</v>
      </c>
      <c r="G6" s="179" t="s">
        <v>32</v>
      </c>
      <c r="H6" s="179" t="s">
        <v>33</v>
      </c>
      <c r="I6" s="179" t="s">
        <v>66</v>
      </c>
      <c r="J6" s="179" t="s">
        <v>67</v>
      </c>
      <c r="K6" s="15" t="s">
        <v>28</v>
      </c>
    </row>
    <row r="7" spans="1:12" ht="13.15" x14ac:dyDescent="0.4">
      <c r="B7" s="29"/>
      <c r="D7" s="6"/>
      <c r="E7" s="6"/>
      <c r="F7" s="6"/>
      <c r="G7" s="6"/>
      <c r="H7" s="6"/>
      <c r="I7" s="6"/>
      <c r="J7" s="6"/>
    </row>
    <row r="8" spans="1:12" ht="15" x14ac:dyDescent="0.4">
      <c r="A8" s="183" t="s">
        <v>79</v>
      </c>
      <c r="B8" s="5"/>
      <c r="C8" s="5"/>
      <c r="D8" s="5"/>
      <c r="E8" s="244"/>
      <c r="F8" s="245"/>
      <c r="G8" s="245"/>
      <c r="H8" s="245"/>
      <c r="I8" s="245"/>
      <c r="J8" s="245"/>
    </row>
    <row r="9" spans="1:12" ht="13.15" x14ac:dyDescent="0.4">
      <c r="A9" s="224" t="s">
        <v>102</v>
      </c>
      <c r="B9" s="246" t="s">
        <v>115</v>
      </c>
      <c r="C9" s="225"/>
      <c r="D9" s="191">
        <v>5000</v>
      </c>
      <c r="E9" s="191">
        <f t="shared" ref="E9:J9" si="0">D9*1.2</f>
        <v>6000</v>
      </c>
      <c r="F9" s="191">
        <f t="shared" si="0"/>
        <v>7200</v>
      </c>
      <c r="G9" s="191">
        <f t="shared" si="0"/>
        <v>8640</v>
      </c>
      <c r="H9" s="191">
        <f t="shared" si="0"/>
        <v>10368</v>
      </c>
      <c r="I9" s="191">
        <f t="shared" si="0"/>
        <v>12441.6</v>
      </c>
      <c r="J9" s="191">
        <f t="shared" si="0"/>
        <v>14929.92</v>
      </c>
      <c r="K9" s="191">
        <f>SUM(D9:J9)</f>
        <v>64579.519999999997</v>
      </c>
    </row>
    <row r="10" spans="1:12" ht="13.15" x14ac:dyDescent="0.4">
      <c r="A10" s="224" t="s">
        <v>113</v>
      </c>
      <c r="B10" s="246" t="s">
        <v>115</v>
      </c>
      <c r="C10" s="225"/>
      <c r="D10" s="191">
        <f>-D9*0.2</f>
        <v>-1000</v>
      </c>
      <c r="E10" s="191">
        <f t="shared" ref="E10:J10" si="1">-E9*0.2</f>
        <v>-1200</v>
      </c>
      <c r="F10" s="191">
        <f t="shared" si="1"/>
        <v>-1440</v>
      </c>
      <c r="G10" s="191">
        <f t="shared" si="1"/>
        <v>-1728</v>
      </c>
      <c r="H10" s="191">
        <f t="shared" si="1"/>
        <v>-2073.6</v>
      </c>
      <c r="I10" s="191">
        <f t="shared" si="1"/>
        <v>-2488.3200000000002</v>
      </c>
      <c r="J10" s="191">
        <f t="shared" si="1"/>
        <v>-2985.9840000000004</v>
      </c>
      <c r="K10" s="191">
        <f>SUM(D10:J10)</f>
        <v>-12915.904</v>
      </c>
    </row>
    <row r="11" spans="1:12" ht="15" customHeight="1" x14ac:dyDescent="0.4">
      <c r="A11" s="224" t="s">
        <v>101</v>
      </c>
      <c r="B11" s="246" t="s">
        <v>115</v>
      </c>
      <c r="C11" s="225"/>
      <c r="D11" s="191">
        <f>SUM(D9:D10)</f>
        <v>4000</v>
      </c>
      <c r="E11" s="191">
        <f t="shared" ref="E11:K11" si="2">SUM(E9:E10)</f>
        <v>4800</v>
      </c>
      <c r="F11" s="191">
        <f t="shared" si="2"/>
        <v>5760</v>
      </c>
      <c r="G11" s="191">
        <f t="shared" si="2"/>
        <v>6912</v>
      </c>
      <c r="H11" s="191">
        <f t="shared" si="2"/>
        <v>8294.4</v>
      </c>
      <c r="I11" s="191">
        <f t="shared" si="2"/>
        <v>9953.2800000000007</v>
      </c>
      <c r="J11" s="191">
        <f t="shared" si="2"/>
        <v>11943.936</v>
      </c>
      <c r="K11" s="191">
        <f t="shared" si="2"/>
        <v>51663.615999999995</v>
      </c>
    </row>
    <row r="12" spans="1:12" ht="13.15" x14ac:dyDescent="0.4">
      <c r="B12" s="29"/>
      <c r="D12" s="199"/>
      <c r="E12" s="199"/>
      <c r="F12" s="199"/>
      <c r="G12" s="199"/>
      <c r="H12" s="199"/>
      <c r="I12" s="199"/>
      <c r="J12" s="199"/>
      <c r="K12" s="199"/>
    </row>
    <row r="13" spans="1:12" ht="15" x14ac:dyDescent="0.4">
      <c r="A13" s="185" t="s">
        <v>100</v>
      </c>
      <c r="B13" s="186"/>
      <c r="C13" s="191"/>
      <c r="D13" s="191"/>
      <c r="E13" s="191"/>
      <c r="F13" s="191"/>
      <c r="G13" s="191"/>
      <c r="H13" s="199"/>
      <c r="I13" s="199"/>
      <c r="J13" s="199"/>
      <c r="K13" s="199"/>
    </row>
    <row r="14" spans="1:12" ht="13.15" x14ac:dyDescent="0.4">
      <c r="A14" s="223" t="s">
        <v>90</v>
      </c>
      <c r="B14" s="246" t="s">
        <v>115</v>
      </c>
      <c r="C14" s="174"/>
      <c r="D14" s="191">
        <v>1000</v>
      </c>
      <c r="E14" s="191">
        <v>1100</v>
      </c>
      <c r="F14" s="191">
        <v>1200</v>
      </c>
      <c r="G14" s="191">
        <v>1300</v>
      </c>
      <c r="H14" s="191">
        <v>1400</v>
      </c>
      <c r="I14" s="191">
        <v>1500</v>
      </c>
      <c r="J14" s="191">
        <v>1600</v>
      </c>
      <c r="K14" s="191">
        <f>SUM(D14:J14)</f>
        <v>9100</v>
      </c>
      <c r="L14" s="187"/>
    </row>
    <row r="15" spans="1:12" ht="13.15" x14ac:dyDescent="0.4">
      <c r="A15" s="223" t="s">
        <v>91</v>
      </c>
      <c r="B15" s="246" t="s">
        <v>115</v>
      </c>
      <c r="C15" s="174"/>
      <c r="D15" s="191">
        <f>D14*0.25</f>
        <v>250</v>
      </c>
      <c r="E15" s="191">
        <f t="shared" ref="E15:J15" si="3">E14*0.25</f>
        <v>275</v>
      </c>
      <c r="F15" s="191">
        <f t="shared" si="3"/>
        <v>300</v>
      </c>
      <c r="G15" s="191">
        <f t="shared" si="3"/>
        <v>325</v>
      </c>
      <c r="H15" s="191">
        <f t="shared" si="3"/>
        <v>350</v>
      </c>
      <c r="I15" s="191">
        <f t="shared" si="3"/>
        <v>375</v>
      </c>
      <c r="J15" s="191">
        <f t="shared" si="3"/>
        <v>400</v>
      </c>
      <c r="K15" s="191">
        <f t="shared" ref="K15:K26" si="4">SUM(D15:J15)</f>
        <v>2275</v>
      </c>
    </row>
    <row r="16" spans="1:12" ht="13.15" x14ac:dyDescent="0.4">
      <c r="A16" s="223" t="s">
        <v>93</v>
      </c>
      <c r="B16" s="175"/>
      <c r="C16" s="174"/>
      <c r="D16" s="191">
        <v>0</v>
      </c>
      <c r="E16" s="191">
        <v>0</v>
      </c>
      <c r="F16" s="191">
        <v>0</v>
      </c>
      <c r="G16" s="191">
        <v>0</v>
      </c>
      <c r="H16" s="191">
        <v>0</v>
      </c>
      <c r="I16" s="191">
        <v>0</v>
      </c>
      <c r="J16" s="191">
        <v>0</v>
      </c>
      <c r="K16" s="191">
        <f t="shared" si="4"/>
        <v>0</v>
      </c>
    </row>
    <row r="17" spans="1:13" ht="13.15" x14ac:dyDescent="0.4">
      <c r="A17" s="223" t="s">
        <v>92</v>
      </c>
      <c r="B17" s="176"/>
      <c r="C17" s="174"/>
      <c r="D17" s="191">
        <v>0</v>
      </c>
      <c r="E17" s="191">
        <v>0</v>
      </c>
      <c r="F17" s="191">
        <v>0</v>
      </c>
      <c r="G17" s="191">
        <v>0</v>
      </c>
      <c r="H17" s="191">
        <v>0</v>
      </c>
      <c r="I17" s="191">
        <v>0</v>
      </c>
      <c r="J17" s="191">
        <v>0</v>
      </c>
      <c r="K17" s="191">
        <f t="shared" si="4"/>
        <v>0</v>
      </c>
    </row>
    <row r="18" spans="1:13" ht="13.15" x14ac:dyDescent="0.4">
      <c r="A18" s="223" t="s">
        <v>94</v>
      </c>
      <c r="B18" s="176"/>
      <c r="C18" s="174"/>
      <c r="D18" s="191">
        <v>0</v>
      </c>
      <c r="E18" s="191">
        <v>0</v>
      </c>
      <c r="F18" s="191">
        <v>0</v>
      </c>
      <c r="G18" s="191">
        <v>0</v>
      </c>
      <c r="H18" s="191">
        <v>0</v>
      </c>
      <c r="I18" s="191">
        <v>0</v>
      </c>
      <c r="J18" s="191">
        <v>0</v>
      </c>
      <c r="K18" s="191">
        <f t="shared" si="4"/>
        <v>0</v>
      </c>
    </row>
    <row r="19" spans="1:13" ht="13.15" x14ac:dyDescent="0.4">
      <c r="A19" s="223" t="s">
        <v>95</v>
      </c>
      <c r="B19" s="176"/>
      <c r="C19" s="174"/>
      <c r="D19" s="191">
        <v>0</v>
      </c>
      <c r="E19" s="191">
        <v>0</v>
      </c>
      <c r="F19" s="191">
        <v>0</v>
      </c>
      <c r="G19" s="191">
        <v>0</v>
      </c>
      <c r="H19" s="191">
        <v>0</v>
      </c>
      <c r="I19" s="191">
        <v>0</v>
      </c>
      <c r="J19" s="191">
        <v>0</v>
      </c>
      <c r="K19" s="191">
        <f t="shared" si="4"/>
        <v>0</v>
      </c>
    </row>
    <row r="20" spans="1:13" ht="13.15" x14ac:dyDescent="0.4">
      <c r="A20" s="223" t="s">
        <v>96</v>
      </c>
      <c r="B20" s="176"/>
      <c r="C20" s="174"/>
      <c r="D20" s="191">
        <v>0</v>
      </c>
      <c r="E20" s="191">
        <v>0</v>
      </c>
      <c r="F20" s="191">
        <v>0</v>
      </c>
      <c r="G20" s="191">
        <v>0</v>
      </c>
      <c r="H20" s="191">
        <v>0</v>
      </c>
      <c r="I20" s="191">
        <v>0</v>
      </c>
      <c r="J20" s="191">
        <v>0</v>
      </c>
      <c r="K20" s="191">
        <f t="shared" si="4"/>
        <v>0</v>
      </c>
    </row>
    <row r="21" spans="1:13" ht="13.15" x14ac:dyDescent="0.4">
      <c r="A21" s="223" t="s">
        <v>97</v>
      </c>
      <c r="B21" s="176"/>
      <c r="C21" s="174"/>
      <c r="D21" s="191">
        <v>0</v>
      </c>
      <c r="E21" s="191">
        <v>0</v>
      </c>
      <c r="F21" s="191">
        <v>0</v>
      </c>
      <c r="G21" s="191">
        <v>0</v>
      </c>
      <c r="H21" s="191">
        <v>0</v>
      </c>
      <c r="I21" s="191">
        <v>0</v>
      </c>
      <c r="J21" s="191">
        <v>0</v>
      </c>
      <c r="K21" s="191">
        <f t="shared" si="4"/>
        <v>0</v>
      </c>
    </row>
    <row r="22" spans="1:13" ht="13.15" x14ac:dyDescent="0.4">
      <c r="A22" s="223" t="s">
        <v>98</v>
      </c>
      <c r="B22" s="176"/>
      <c r="C22" s="174"/>
      <c r="D22" s="191">
        <v>0</v>
      </c>
      <c r="E22" s="191">
        <v>0</v>
      </c>
      <c r="F22" s="191">
        <v>0</v>
      </c>
      <c r="G22" s="191">
        <v>0</v>
      </c>
      <c r="H22" s="191">
        <v>0</v>
      </c>
      <c r="I22" s="191">
        <v>0</v>
      </c>
      <c r="J22" s="191">
        <v>0</v>
      </c>
      <c r="K22" s="191">
        <f t="shared" si="4"/>
        <v>0</v>
      </c>
    </row>
    <row r="23" spans="1:13" ht="13.15" x14ac:dyDescent="0.4">
      <c r="A23" s="223"/>
      <c r="B23" s="176"/>
      <c r="C23" s="174"/>
      <c r="D23" s="191">
        <v>0</v>
      </c>
      <c r="E23" s="191">
        <v>0</v>
      </c>
      <c r="F23" s="191">
        <v>0</v>
      </c>
      <c r="G23" s="191">
        <v>0</v>
      </c>
      <c r="H23" s="191">
        <v>0</v>
      </c>
      <c r="I23" s="191">
        <v>0</v>
      </c>
      <c r="J23" s="191">
        <v>0</v>
      </c>
      <c r="K23" s="191">
        <f t="shared" si="4"/>
        <v>0</v>
      </c>
    </row>
    <row r="24" spans="1:13" ht="13.15" x14ac:dyDescent="0.4">
      <c r="A24" s="26"/>
      <c r="B24" s="176"/>
      <c r="C24" s="174"/>
      <c r="D24" s="191">
        <v>0</v>
      </c>
      <c r="E24" s="191">
        <v>0</v>
      </c>
      <c r="F24" s="191">
        <v>0</v>
      </c>
      <c r="G24" s="191">
        <v>0</v>
      </c>
      <c r="H24" s="191">
        <v>0</v>
      </c>
      <c r="I24" s="191">
        <v>0</v>
      </c>
      <c r="J24" s="191">
        <v>0</v>
      </c>
      <c r="K24" s="191">
        <f t="shared" si="4"/>
        <v>0</v>
      </c>
    </row>
    <row r="25" spans="1:13" ht="13.15" x14ac:dyDescent="0.4">
      <c r="A25" s="26"/>
      <c r="B25" s="176"/>
      <c r="C25" s="174"/>
      <c r="D25" s="191">
        <v>0</v>
      </c>
      <c r="E25" s="191">
        <v>0</v>
      </c>
      <c r="F25" s="191">
        <v>0</v>
      </c>
      <c r="G25" s="191">
        <v>0</v>
      </c>
      <c r="H25" s="191">
        <v>0</v>
      </c>
      <c r="I25" s="191">
        <v>0</v>
      </c>
      <c r="J25" s="191">
        <v>0</v>
      </c>
      <c r="K25" s="191">
        <f t="shared" si="4"/>
        <v>0</v>
      </c>
    </row>
    <row r="26" spans="1:13" ht="13.15" x14ac:dyDescent="0.4">
      <c r="A26" s="26"/>
      <c r="B26" s="176"/>
      <c r="C26" s="174"/>
      <c r="D26" s="191">
        <v>0</v>
      </c>
      <c r="E26" s="191">
        <v>0</v>
      </c>
      <c r="F26" s="191">
        <v>0</v>
      </c>
      <c r="G26" s="191">
        <v>0</v>
      </c>
      <c r="H26" s="191">
        <v>0</v>
      </c>
      <c r="I26" s="191">
        <v>0</v>
      </c>
      <c r="J26" s="191">
        <v>0</v>
      </c>
      <c r="K26" s="191">
        <f t="shared" si="4"/>
        <v>0</v>
      </c>
    </row>
    <row r="27" spans="1:13" ht="13.15" x14ac:dyDescent="0.4">
      <c r="A27" s="26"/>
      <c r="B27" s="176"/>
      <c r="C27" s="174"/>
      <c r="D27" s="191">
        <v>0</v>
      </c>
      <c r="E27" s="191">
        <v>0</v>
      </c>
      <c r="F27" s="191">
        <v>0</v>
      </c>
      <c r="G27" s="191">
        <v>0</v>
      </c>
      <c r="H27" s="191">
        <v>0</v>
      </c>
      <c r="I27" s="191">
        <v>0</v>
      </c>
      <c r="J27" s="191">
        <v>0</v>
      </c>
      <c r="K27" s="191">
        <f>SUM(D27:J27)</f>
        <v>0</v>
      </c>
    </row>
    <row r="28" spans="1:13" ht="13.5" thickBot="1" x14ac:dyDescent="0.45">
      <c r="A28" s="7" t="s">
        <v>80</v>
      </c>
      <c r="B28" s="23"/>
      <c r="C28" s="177"/>
      <c r="D28" s="194">
        <f>SUM(D14:D27)</f>
        <v>1250</v>
      </c>
      <c r="E28" s="194">
        <f t="shared" ref="E28:K28" si="5">SUM(E14:E27)</f>
        <v>1375</v>
      </c>
      <c r="F28" s="194">
        <f t="shared" si="5"/>
        <v>1500</v>
      </c>
      <c r="G28" s="194">
        <f t="shared" si="5"/>
        <v>1625</v>
      </c>
      <c r="H28" s="194">
        <f t="shared" si="5"/>
        <v>1750</v>
      </c>
      <c r="I28" s="194">
        <f t="shared" si="5"/>
        <v>1875</v>
      </c>
      <c r="J28" s="194">
        <f t="shared" si="5"/>
        <v>2000</v>
      </c>
      <c r="K28" s="194">
        <f t="shared" si="5"/>
        <v>11375</v>
      </c>
    </row>
    <row r="29" spans="1:13" ht="13.15" thickTop="1" x14ac:dyDescent="0.35">
      <c r="B29" s="23"/>
      <c r="D29" s="195"/>
      <c r="E29" s="195"/>
      <c r="F29" s="195"/>
      <c r="G29" s="195"/>
      <c r="H29" s="195"/>
      <c r="I29" s="195"/>
      <c r="J29" s="195"/>
      <c r="K29" s="195"/>
    </row>
    <row r="30" spans="1:13" ht="15" x14ac:dyDescent="0.4">
      <c r="A30" s="184" t="s">
        <v>99</v>
      </c>
      <c r="B30" s="191"/>
      <c r="C30" s="8"/>
      <c r="D30" s="198" t="s">
        <v>29</v>
      </c>
      <c r="E30" s="198" t="s">
        <v>30</v>
      </c>
      <c r="F30" s="198" t="s">
        <v>31</v>
      </c>
      <c r="G30" s="198" t="s">
        <v>32</v>
      </c>
      <c r="H30" s="198" t="s">
        <v>33</v>
      </c>
      <c r="I30" s="198" t="s">
        <v>66</v>
      </c>
      <c r="J30" s="198" t="s">
        <v>67</v>
      </c>
      <c r="K30" s="197" t="s">
        <v>28</v>
      </c>
      <c r="M30" s="187"/>
    </row>
    <row r="31" spans="1:13" ht="13.15" x14ac:dyDescent="0.4">
      <c r="A31" s="223" t="s">
        <v>90</v>
      </c>
      <c r="B31" s="182"/>
      <c r="C31" s="174"/>
      <c r="D31" s="191">
        <v>0</v>
      </c>
      <c r="E31" s="191"/>
      <c r="F31" s="191"/>
      <c r="G31" s="191"/>
      <c r="H31" s="191"/>
      <c r="I31" s="191"/>
      <c r="J31" s="191"/>
      <c r="K31" s="191">
        <f>SUM(D31:J31)</f>
        <v>0</v>
      </c>
    </row>
    <row r="32" spans="1:13" ht="13.15" x14ac:dyDescent="0.4">
      <c r="A32" s="223" t="s">
        <v>91</v>
      </c>
      <c r="B32" s="182"/>
      <c r="C32" s="174"/>
      <c r="D32" s="191">
        <v>0</v>
      </c>
      <c r="E32" s="191"/>
      <c r="F32" s="191"/>
      <c r="G32" s="191"/>
      <c r="H32" s="191"/>
      <c r="I32" s="191"/>
      <c r="J32" s="191"/>
      <c r="K32" s="191">
        <f t="shared" ref="K32:K46" si="6">SUM(D32:J32)</f>
        <v>0</v>
      </c>
    </row>
    <row r="33" spans="1:11" ht="13.15" x14ac:dyDescent="0.4">
      <c r="A33" s="223" t="s">
        <v>93</v>
      </c>
      <c r="B33" s="182"/>
      <c r="C33" s="174"/>
      <c r="D33" s="191">
        <v>0</v>
      </c>
      <c r="E33" s="191"/>
      <c r="F33" s="191"/>
      <c r="G33" s="191"/>
      <c r="H33" s="191"/>
      <c r="I33" s="191"/>
      <c r="J33" s="191"/>
      <c r="K33" s="191">
        <f t="shared" si="6"/>
        <v>0</v>
      </c>
    </row>
    <row r="34" spans="1:11" ht="13.15" x14ac:dyDescent="0.4">
      <c r="A34" s="223" t="s">
        <v>92</v>
      </c>
      <c r="B34" s="182"/>
      <c r="C34" s="174"/>
      <c r="D34" s="191">
        <v>0</v>
      </c>
      <c r="E34" s="191"/>
      <c r="F34" s="191"/>
      <c r="G34" s="191"/>
      <c r="H34" s="191"/>
      <c r="I34" s="191"/>
      <c r="J34" s="191"/>
      <c r="K34" s="191">
        <f t="shared" si="6"/>
        <v>0</v>
      </c>
    </row>
    <row r="35" spans="1:11" ht="13.15" x14ac:dyDescent="0.4">
      <c r="A35" s="223" t="s">
        <v>94</v>
      </c>
      <c r="B35" s="182"/>
      <c r="C35" s="174"/>
      <c r="D35" s="191">
        <v>0</v>
      </c>
      <c r="E35" s="191"/>
      <c r="F35" s="191"/>
      <c r="G35" s="191"/>
      <c r="H35" s="191"/>
      <c r="I35" s="191"/>
      <c r="J35" s="191"/>
      <c r="K35" s="191">
        <f t="shared" si="6"/>
        <v>0</v>
      </c>
    </row>
    <row r="36" spans="1:11" ht="13.15" x14ac:dyDescent="0.4">
      <c r="A36" s="223" t="s">
        <v>95</v>
      </c>
      <c r="B36" s="182"/>
      <c r="C36" s="174"/>
      <c r="D36" s="191">
        <v>0</v>
      </c>
      <c r="E36" s="191"/>
      <c r="F36" s="191"/>
      <c r="G36" s="191"/>
      <c r="H36" s="191"/>
      <c r="I36" s="191"/>
      <c r="J36" s="191"/>
      <c r="K36" s="191">
        <f t="shared" si="6"/>
        <v>0</v>
      </c>
    </row>
    <row r="37" spans="1:11" ht="13.15" x14ac:dyDescent="0.4">
      <c r="A37" s="223" t="s">
        <v>96</v>
      </c>
      <c r="B37" s="182"/>
      <c r="C37" s="174"/>
      <c r="D37" s="191">
        <v>0</v>
      </c>
      <c r="E37" s="191"/>
      <c r="F37" s="191"/>
      <c r="G37" s="191"/>
      <c r="H37" s="191"/>
      <c r="I37" s="191"/>
      <c r="J37" s="191"/>
      <c r="K37" s="191">
        <f t="shared" si="6"/>
        <v>0</v>
      </c>
    </row>
    <row r="38" spans="1:11" ht="13.15" x14ac:dyDescent="0.4">
      <c r="A38" s="223" t="s">
        <v>97</v>
      </c>
      <c r="B38" s="182"/>
      <c r="C38" s="174"/>
      <c r="D38" s="191">
        <v>0</v>
      </c>
      <c r="E38" s="191"/>
      <c r="F38" s="191"/>
      <c r="G38" s="191"/>
      <c r="H38" s="191"/>
      <c r="I38" s="191"/>
      <c r="J38" s="191"/>
      <c r="K38" s="191">
        <f t="shared" si="6"/>
        <v>0</v>
      </c>
    </row>
    <row r="39" spans="1:11" ht="13.15" x14ac:dyDescent="0.4">
      <c r="A39" s="223" t="s">
        <v>98</v>
      </c>
      <c r="B39" s="182"/>
      <c r="C39" s="174"/>
      <c r="D39" s="191">
        <v>0</v>
      </c>
      <c r="E39" s="191"/>
      <c r="F39" s="191"/>
      <c r="G39" s="191"/>
      <c r="H39" s="191"/>
      <c r="I39" s="191"/>
      <c r="J39" s="191"/>
      <c r="K39" s="191">
        <f t="shared" si="6"/>
        <v>0</v>
      </c>
    </row>
    <row r="40" spans="1:11" ht="13.15" x14ac:dyDescent="0.4">
      <c r="A40" s="223" t="s">
        <v>116</v>
      </c>
      <c r="B40" s="246" t="s">
        <v>115</v>
      </c>
      <c r="C40" s="174"/>
      <c r="D40" s="191">
        <v>1000</v>
      </c>
      <c r="E40" s="191">
        <v>1000</v>
      </c>
      <c r="F40" s="191">
        <v>1000</v>
      </c>
      <c r="G40" s="191">
        <v>1000</v>
      </c>
      <c r="H40" s="191">
        <v>1000</v>
      </c>
      <c r="I40" s="191">
        <v>1000</v>
      </c>
      <c r="J40" s="191">
        <v>1000</v>
      </c>
      <c r="K40" s="191">
        <f t="shared" si="6"/>
        <v>7000</v>
      </c>
    </row>
    <row r="41" spans="1:11" ht="13.15" x14ac:dyDescent="0.4">
      <c r="A41" s="223" t="s">
        <v>117</v>
      </c>
      <c r="B41" s="246" t="s">
        <v>115</v>
      </c>
      <c r="C41" s="174"/>
      <c r="D41" s="191">
        <v>2000</v>
      </c>
      <c r="E41" s="191">
        <v>2000</v>
      </c>
      <c r="F41" s="191">
        <v>2000</v>
      </c>
      <c r="G41" s="191">
        <v>2000</v>
      </c>
      <c r="H41" s="191">
        <v>2000</v>
      </c>
      <c r="I41" s="191">
        <v>2000</v>
      </c>
      <c r="J41" s="191">
        <v>2000</v>
      </c>
      <c r="K41" s="191">
        <f t="shared" si="6"/>
        <v>14000</v>
      </c>
    </row>
    <row r="42" spans="1:11" ht="13.15" x14ac:dyDescent="0.4">
      <c r="A42" s="223"/>
      <c r="B42" s="182"/>
      <c r="C42" s="174"/>
      <c r="D42" s="191">
        <v>0</v>
      </c>
      <c r="E42" s="191"/>
      <c r="F42" s="191"/>
      <c r="G42" s="191"/>
      <c r="H42" s="191"/>
      <c r="I42" s="191"/>
      <c r="J42" s="191"/>
      <c r="K42" s="191">
        <f t="shared" si="6"/>
        <v>0</v>
      </c>
    </row>
    <row r="43" spans="1:11" ht="13.15" x14ac:dyDescent="0.4">
      <c r="A43" s="223"/>
      <c r="B43" s="182"/>
      <c r="C43" s="174"/>
      <c r="D43" s="191">
        <v>0</v>
      </c>
      <c r="E43" s="191"/>
      <c r="F43" s="191"/>
      <c r="G43" s="191"/>
      <c r="H43" s="191"/>
      <c r="I43" s="191"/>
      <c r="J43" s="191"/>
      <c r="K43" s="191">
        <f t="shared" si="6"/>
        <v>0</v>
      </c>
    </row>
    <row r="44" spans="1:11" ht="13.15" x14ac:dyDescent="0.4">
      <c r="A44" s="181"/>
      <c r="B44" s="182"/>
      <c r="C44" s="174"/>
      <c r="D44" s="191">
        <v>0</v>
      </c>
      <c r="E44" s="191"/>
      <c r="F44" s="191"/>
      <c r="G44" s="191"/>
      <c r="H44" s="191"/>
      <c r="I44" s="191"/>
      <c r="J44" s="191"/>
      <c r="K44" s="191">
        <f t="shared" si="6"/>
        <v>0</v>
      </c>
    </row>
    <row r="45" spans="1:11" ht="13.15" x14ac:dyDescent="0.4">
      <c r="A45" s="181"/>
      <c r="B45" s="182"/>
      <c r="C45" s="174"/>
      <c r="D45" s="191">
        <v>0</v>
      </c>
      <c r="E45" s="191"/>
      <c r="F45" s="191"/>
      <c r="G45" s="191"/>
      <c r="H45" s="191"/>
      <c r="I45" s="191"/>
      <c r="J45" s="191"/>
      <c r="K45" s="191">
        <f t="shared" si="6"/>
        <v>0</v>
      </c>
    </row>
    <row r="46" spans="1:11" ht="13.15" x14ac:dyDescent="0.4">
      <c r="A46" s="181"/>
      <c r="B46" s="182"/>
      <c r="C46" s="174"/>
      <c r="D46" s="191">
        <v>0</v>
      </c>
      <c r="E46" s="191"/>
      <c r="F46" s="191"/>
      <c r="G46" s="191"/>
      <c r="H46" s="191"/>
      <c r="I46" s="191"/>
      <c r="J46" s="191"/>
      <c r="K46" s="191">
        <f t="shared" si="6"/>
        <v>0</v>
      </c>
    </row>
    <row r="47" spans="1:11" ht="13.5" thickBot="1" x14ac:dyDescent="0.45">
      <c r="A47" s="7" t="s">
        <v>77</v>
      </c>
      <c r="B47" s="178"/>
      <c r="C47" s="180"/>
      <c r="D47" s="194">
        <f>SUM(D31:D46)</f>
        <v>3000</v>
      </c>
      <c r="E47" s="194">
        <f t="shared" ref="E47:K47" si="7">SUM(E31:E46)</f>
        <v>3000</v>
      </c>
      <c r="F47" s="194">
        <f t="shared" si="7"/>
        <v>3000</v>
      </c>
      <c r="G47" s="194">
        <f t="shared" si="7"/>
        <v>3000</v>
      </c>
      <c r="H47" s="194">
        <f t="shared" si="7"/>
        <v>3000</v>
      </c>
      <c r="I47" s="194">
        <f t="shared" si="7"/>
        <v>3000</v>
      </c>
      <c r="J47" s="194">
        <f t="shared" si="7"/>
        <v>3000</v>
      </c>
      <c r="K47" s="194">
        <f t="shared" si="7"/>
        <v>21000</v>
      </c>
    </row>
    <row r="48" spans="1:11" ht="13.5" thickTop="1" x14ac:dyDescent="0.4">
      <c r="J48" s="188"/>
    </row>
    <row r="49" spans="1:11" ht="13.9" x14ac:dyDescent="0.4">
      <c r="A49" s="240" t="s">
        <v>114</v>
      </c>
      <c r="B49" s="241"/>
      <c r="C49" s="242"/>
      <c r="D49" s="243">
        <f>D11+D28-D47</f>
        <v>2250</v>
      </c>
      <c r="E49" s="243">
        <f t="shared" ref="E49:J49" si="8">E11+E28-E47</f>
        <v>3175</v>
      </c>
      <c r="F49" s="243">
        <f t="shared" si="8"/>
        <v>4260</v>
      </c>
      <c r="G49" s="243">
        <f t="shared" si="8"/>
        <v>5537</v>
      </c>
      <c r="H49" s="243">
        <f t="shared" si="8"/>
        <v>7044.4</v>
      </c>
      <c r="I49" s="243">
        <f t="shared" si="8"/>
        <v>8828.2800000000007</v>
      </c>
      <c r="J49" s="243">
        <f t="shared" si="8"/>
        <v>10943.936</v>
      </c>
      <c r="K49" s="243">
        <f>SUM(D49:J49)</f>
        <v>42038.616000000002</v>
      </c>
    </row>
    <row r="50" spans="1:11" ht="17.649999999999999" x14ac:dyDescent="0.5">
      <c r="A50" s="47">
        <f>General!C8</f>
        <v>0</v>
      </c>
      <c r="B50" s="27"/>
    </row>
    <row r="51" spans="1:11" ht="17.649999999999999" x14ac:dyDescent="0.5">
      <c r="A51" s="47">
        <f>A2</f>
        <v>0</v>
      </c>
      <c r="B51" s="27"/>
    </row>
  </sheetData>
  <phoneticPr fontId="12" type="noConversion"/>
  <printOptions horizontalCentered="1"/>
  <pageMargins left="0.25" right="0" top="0.25" bottom="0.25" header="0" footer="0"/>
  <pageSetup scale="72" orientation="portrait" horizontalDpi="4294967292" verticalDpi="300" r:id="rId1"/>
  <headerFooter alignWithMargins="0">
    <oddHeader>&amp;RPage &amp;P of &amp;N</oddHeader>
    <oddFooter>&amp;R&amp;A -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23420-3B87-4A56-A370-200BF7B37727}">
  <sheetPr>
    <pageSetUpPr fitToPage="1"/>
  </sheetPr>
  <dimension ref="A1:K32"/>
  <sheetViews>
    <sheetView zoomScale="85" zoomScaleNormal="85" workbookViewId="0">
      <selection activeCell="E8" sqref="E8"/>
    </sheetView>
  </sheetViews>
  <sheetFormatPr defaultRowHeight="12.75" x14ac:dyDescent="0.35"/>
  <cols>
    <col min="1" max="1" width="31.86328125" customWidth="1"/>
    <col min="3" max="3" width="11.46484375" customWidth="1"/>
    <col min="4" max="4" width="11.53125" customWidth="1"/>
    <col min="5" max="5" width="11" customWidth="1"/>
    <col min="6" max="6" width="12.1328125" customWidth="1"/>
    <col min="7" max="7" width="12.46484375" customWidth="1"/>
    <col min="8" max="8" width="12.6640625" customWidth="1"/>
    <col min="9" max="9" width="12.1328125" customWidth="1"/>
    <col min="10" max="10" width="11" customWidth="1"/>
    <col min="11" max="11" width="12.1328125" customWidth="1"/>
  </cols>
  <sheetData>
    <row r="1" spans="1:11" ht="17.649999999999999" x14ac:dyDescent="0.5">
      <c r="A1" s="49"/>
      <c r="B1" s="14"/>
      <c r="I1" s="7"/>
      <c r="J1" s="7"/>
    </row>
    <row r="2" spans="1:11" ht="17.649999999999999" x14ac:dyDescent="0.5">
      <c r="A2" s="47">
        <f>General!B5</f>
        <v>0</v>
      </c>
      <c r="B2" s="14"/>
      <c r="C2" s="19"/>
    </row>
    <row r="3" spans="1:11" ht="17.649999999999999" x14ac:dyDescent="0.5">
      <c r="A3" s="48" t="s">
        <v>17</v>
      </c>
      <c r="B3" s="2"/>
    </row>
    <row r="4" spans="1:11" ht="15" x14ac:dyDescent="0.4">
      <c r="C4" s="216" t="s">
        <v>86</v>
      </c>
      <c r="D4" s="261" t="s">
        <v>85</v>
      </c>
      <c r="E4" s="261"/>
      <c r="F4" s="261"/>
      <c r="G4" s="261"/>
      <c r="H4" s="261"/>
      <c r="I4" s="261"/>
      <c r="J4" s="261"/>
      <c r="K4" s="1"/>
    </row>
    <row r="5" spans="1:11" ht="13.15" x14ac:dyDescent="0.4">
      <c r="A5" s="7" t="s">
        <v>81</v>
      </c>
      <c r="B5" s="222" t="s">
        <v>35</v>
      </c>
      <c r="C5" s="179" t="s">
        <v>82</v>
      </c>
      <c r="D5" s="8" t="str">
        <f>'Cashflows  Projections'!D30</f>
        <v>Year 1</v>
      </c>
      <c r="E5" s="8" t="str">
        <f>'Cashflows  Projections'!E30</f>
        <v>Year 2</v>
      </c>
      <c r="F5" s="8" t="str">
        <f>'Cashflows  Projections'!F30</f>
        <v>Year 3</v>
      </c>
      <c r="G5" s="8" t="str">
        <f>'Cashflows  Projections'!G30</f>
        <v>Year 4</v>
      </c>
      <c r="H5" s="8" t="str">
        <f>'Cashflows  Projections'!H30</f>
        <v>Year 5</v>
      </c>
      <c r="I5" s="8" t="str">
        <f>'Cashflows  Projections'!I30</f>
        <v>Year 6</v>
      </c>
      <c r="J5" s="179" t="s">
        <v>67</v>
      </c>
      <c r="K5" s="8" t="s">
        <v>28</v>
      </c>
    </row>
    <row r="6" spans="1:11" ht="13.15" x14ac:dyDescent="0.4">
      <c r="A6" s="233" t="s">
        <v>111</v>
      </c>
      <c r="B6" s="233" t="s">
        <v>112</v>
      </c>
      <c r="C6" s="191">
        <v>10000</v>
      </c>
      <c r="D6" s="191">
        <v>10000</v>
      </c>
      <c r="E6" s="191"/>
      <c r="F6" s="191"/>
      <c r="G6" s="191"/>
      <c r="H6" s="191"/>
      <c r="I6" s="191"/>
      <c r="J6" s="191"/>
      <c r="K6" s="192">
        <f t="shared" ref="K6:K15" si="0">SUM(D6:J6)</f>
        <v>10000</v>
      </c>
    </row>
    <row r="7" spans="1:11" ht="13.15" x14ac:dyDescent="0.4">
      <c r="A7" s="233">
        <v>0</v>
      </c>
      <c r="B7" s="233"/>
      <c r="C7" s="191"/>
      <c r="D7" s="191"/>
      <c r="E7" s="191"/>
      <c r="F7" s="191"/>
      <c r="G7" s="191"/>
      <c r="H7" s="191"/>
      <c r="I7" s="191"/>
      <c r="J7" s="191"/>
      <c r="K7" s="192">
        <f t="shared" si="0"/>
        <v>0</v>
      </c>
    </row>
    <row r="8" spans="1:11" ht="13.15" x14ac:dyDescent="0.4">
      <c r="A8" s="233">
        <v>0</v>
      </c>
      <c r="B8" s="219"/>
      <c r="C8" s="191"/>
      <c r="D8" s="191">
        <v>0</v>
      </c>
      <c r="E8" s="191"/>
      <c r="F8" s="191"/>
      <c r="G8" s="191"/>
      <c r="H8" s="191"/>
      <c r="I8" s="191"/>
      <c r="J8" s="191"/>
      <c r="K8" s="192">
        <f t="shared" si="0"/>
        <v>0</v>
      </c>
    </row>
    <row r="9" spans="1:11" ht="13.15" x14ac:dyDescent="0.4">
      <c r="A9" s="219">
        <v>0</v>
      </c>
      <c r="B9" s="219"/>
      <c r="C9" s="191"/>
      <c r="D9" s="191"/>
      <c r="E9" s="191"/>
      <c r="F9" s="191"/>
      <c r="G9" s="191"/>
      <c r="H9" s="191"/>
      <c r="I9" s="191"/>
      <c r="J9" s="191"/>
      <c r="K9" s="192">
        <f t="shared" si="0"/>
        <v>0</v>
      </c>
    </row>
    <row r="10" spans="1:11" ht="13.15" x14ac:dyDescent="0.4">
      <c r="A10" s="219">
        <v>0</v>
      </c>
      <c r="B10" s="219"/>
      <c r="C10" s="191"/>
      <c r="D10" s="191"/>
      <c r="E10" s="191"/>
      <c r="F10" s="191"/>
      <c r="G10" s="191"/>
      <c r="H10" s="191"/>
      <c r="I10" s="191"/>
      <c r="J10" s="191"/>
      <c r="K10" s="192">
        <f t="shared" si="0"/>
        <v>0</v>
      </c>
    </row>
    <row r="11" spans="1:11" ht="13.15" x14ac:dyDescent="0.4">
      <c r="A11" s="219">
        <v>0</v>
      </c>
      <c r="B11" s="219"/>
      <c r="C11" s="191"/>
      <c r="D11" s="191"/>
      <c r="E11" s="191"/>
      <c r="F11" s="191"/>
      <c r="G11" s="191"/>
      <c r="H11" s="191"/>
      <c r="I11" s="191"/>
      <c r="J11" s="191"/>
      <c r="K11" s="192">
        <f t="shared" si="0"/>
        <v>0</v>
      </c>
    </row>
    <row r="12" spans="1:11" ht="13.15" x14ac:dyDescent="0.4">
      <c r="A12" s="219">
        <v>0</v>
      </c>
      <c r="B12" s="219"/>
      <c r="C12" s="191"/>
      <c r="D12" s="191"/>
      <c r="E12" s="191"/>
      <c r="F12" s="191"/>
      <c r="G12" s="191"/>
      <c r="H12" s="191"/>
      <c r="I12" s="191"/>
      <c r="J12" s="191"/>
      <c r="K12" s="192">
        <f t="shared" si="0"/>
        <v>0</v>
      </c>
    </row>
    <row r="13" spans="1:11" ht="13.15" x14ac:dyDescent="0.4">
      <c r="A13" s="219">
        <v>0</v>
      </c>
      <c r="B13" s="219"/>
      <c r="C13" s="191"/>
      <c r="D13" s="191"/>
      <c r="E13" s="191"/>
      <c r="F13" s="191"/>
      <c r="G13" s="191"/>
      <c r="H13" s="191"/>
      <c r="I13" s="191"/>
      <c r="J13" s="191"/>
      <c r="K13" s="192">
        <f t="shared" si="0"/>
        <v>0</v>
      </c>
    </row>
    <row r="14" spans="1:11" ht="13.15" x14ac:dyDescent="0.4">
      <c r="A14" s="219">
        <v>0</v>
      </c>
      <c r="B14" s="219"/>
      <c r="C14" s="191"/>
      <c r="D14" s="191"/>
      <c r="E14" s="191"/>
      <c r="F14" s="191"/>
      <c r="G14" s="191"/>
      <c r="H14" s="191"/>
      <c r="I14" s="191"/>
      <c r="J14" s="191"/>
      <c r="K14" s="192">
        <f t="shared" si="0"/>
        <v>0</v>
      </c>
    </row>
    <row r="15" spans="1:11" ht="13.5" thickBot="1" x14ac:dyDescent="0.45">
      <c r="A15" s="219">
        <v>0</v>
      </c>
      <c r="B15" s="219"/>
      <c r="C15" s="191"/>
      <c r="D15" s="193"/>
      <c r="E15" s="193"/>
      <c r="F15" s="193"/>
      <c r="G15" s="193"/>
      <c r="H15" s="193"/>
      <c r="I15" s="193"/>
      <c r="J15" s="193"/>
      <c r="K15" s="215">
        <f t="shared" si="0"/>
        <v>0</v>
      </c>
    </row>
    <row r="16" spans="1:11" ht="13.5" thickBot="1" x14ac:dyDescent="0.45">
      <c r="A16" s="2" t="s">
        <v>36</v>
      </c>
      <c r="B16" s="2"/>
      <c r="C16" s="194">
        <f t="shared" ref="C16:K16" si="1">SUM(C6:C15)</f>
        <v>10000</v>
      </c>
      <c r="D16" s="194">
        <f t="shared" si="1"/>
        <v>10000</v>
      </c>
      <c r="E16" s="194">
        <f t="shared" si="1"/>
        <v>0</v>
      </c>
      <c r="F16" s="194">
        <f t="shared" si="1"/>
        <v>0</v>
      </c>
      <c r="G16" s="194">
        <f t="shared" si="1"/>
        <v>0</v>
      </c>
      <c r="H16" s="194">
        <f t="shared" si="1"/>
        <v>0</v>
      </c>
      <c r="I16" s="194">
        <f t="shared" si="1"/>
        <v>0</v>
      </c>
      <c r="J16" s="214">
        <f t="shared" si="1"/>
        <v>0</v>
      </c>
      <c r="K16" s="214">
        <f t="shared" si="1"/>
        <v>10000</v>
      </c>
    </row>
    <row r="17" spans="1:11" ht="13.5" thickTop="1" x14ac:dyDescent="0.4">
      <c r="B17" s="16"/>
      <c r="C17" s="195"/>
      <c r="D17" s="196"/>
      <c r="E17" s="196"/>
      <c r="F17" s="196"/>
      <c r="G17" s="196"/>
      <c r="H17" s="196"/>
      <c r="I17" s="196"/>
      <c r="J17" s="196"/>
      <c r="K17" s="195"/>
    </row>
    <row r="18" spans="1:11" ht="13.15" x14ac:dyDescent="0.4">
      <c r="A18" s="13" t="s">
        <v>40</v>
      </c>
      <c r="B18" s="222" t="s">
        <v>35</v>
      </c>
      <c r="C18" s="197" t="s">
        <v>39</v>
      </c>
      <c r="D18" s="197" t="str">
        <f t="shared" ref="D18:I18" si="2">D5</f>
        <v>Year 1</v>
      </c>
      <c r="E18" s="197" t="str">
        <f t="shared" si="2"/>
        <v>Year 2</v>
      </c>
      <c r="F18" s="197" t="str">
        <f t="shared" si="2"/>
        <v>Year 3</v>
      </c>
      <c r="G18" s="197" t="str">
        <f t="shared" si="2"/>
        <v>Year 4</v>
      </c>
      <c r="H18" s="197" t="str">
        <f t="shared" si="2"/>
        <v>Year 5</v>
      </c>
      <c r="I18" s="197" t="str">
        <f t="shared" si="2"/>
        <v>Year 6</v>
      </c>
      <c r="J18" s="198" t="s">
        <v>67</v>
      </c>
      <c r="K18" s="197" t="s">
        <v>28</v>
      </c>
    </row>
    <row r="19" spans="1:11" ht="13.15" x14ac:dyDescent="0.4">
      <c r="A19" s="9" t="str">
        <f t="shared" ref="A19:B28" si="3">A6</f>
        <v>Example equipment #1</v>
      </c>
      <c r="B19" s="9" t="str">
        <f t="shared" si="3"/>
        <v>ABC</v>
      </c>
      <c r="C19" s="219">
        <v>7</v>
      </c>
      <c r="D19" s="191">
        <f t="shared" ref="D19:F19" si="4">$C$6/$C$19</f>
        <v>1428.5714285714287</v>
      </c>
      <c r="E19" s="191">
        <f t="shared" si="4"/>
        <v>1428.5714285714287</v>
      </c>
      <c r="F19" s="191">
        <f t="shared" si="4"/>
        <v>1428.5714285714287</v>
      </c>
      <c r="G19" s="191">
        <f>D19</f>
        <v>1428.5714285714287</v>
      </c>
      <c r="H19" s="191">
        <f>D19</f>
        <v>1428.5714285714287</v>
      </c>
      <c r="I19" s="191">
        <f>D19</f>
        <v>1428.5714285714287</v>
      </c>
      <c r="J19" s="191">
        <f>D19</f>
        <v>1428.5714285714287</v>
      </c>
      <c r="K19" s="192">
        <f t="shared" ref="K19:K27" si="5">SUM(D19:J19)</f>
        <v>10000.000000000002</v>
      </c>
    </row>
    <row r="20" spans="1:11" ht="13.15" x14ac:dyDescent="0.4">
      <c r="A20" s="9">
        <f>A7</f>
        <v>0</v>
      </c>
      <c r="B20" s="9">
        <f t="shared" si="3"/>
        <v>0</v>
      </c>
      <c r="C20" s="219">
        <v>5</v>
      </c>
      <c r="D20" s="191">
        <f t="shared" ref="D20:F20" si="6">$C$7/$C$20</f>
        <v>0</v>
      </c>
      <c r="E20" s="191">
        <f t="shared" si="6"/>
        <v>0</v>
      </c>
      <c r="F20" s="191">
        <f t="shared" si="6"/>
        <v>0</v>
      </c>
      <c r="G20" s="191">
        <f>D20</f>
        <v>0</v>
      </c>
      <c r="H20" s="191">
        <f>D20</f>
        <v>0</v>
      </c>
      <c r="I20" s="191">
        <v>0</v>
      </c>
      <c r="J20" s="191">
        <v>0</v>
      </c>
      <c r="K20" s="192">
        <f t="shared" si="5"/>
        <v>0</v>
      </c>
    </row>
    <row r="21" spans="1:11" ht="13.15" x14ac:dyDescent="0.4">
      <c r="A21" s="9">
        <f>A8</f>
        <v>0</v>
      </c>
      <c r="B21" s="9">
        <f t="shared" si="3"/>
        <v>0</v>
      </c>
      <c r="C21" s="219">
        <v>1</v>
      </c>
      <c r="D21" s="191">
        <f t="shared" ref="D21:F21" si="7">$C$8/$C$21</f>
        <v>0</v>
      </c>
      <c r="E21" s="191">
        <f t="shared" si="7"/>
        <v>0</v>
      </c>
      <c r="F21" s="191">
        <f t="shared" si="7"/>
        <v>0</v>
      </c>
      <c r="G21" s="191">
        <v>0</v>
      </c>
      <c r="H21" s="191">
        <v>0</v>
      </c>
      <c r="I21" s="191">
        <v>0</v>
      </c>
      <c r="J21" s="191">
        <v>0</v>
      </c>
      <c r="K21" s="192">
        <f t="shared" si="5"/>
        <v>0</v>
      </c>
    </row>
    <row r="22" spans="1:11" ht="13.15" x14ac:dyDescent="0.4">
      <c r="A22" s="9">
        <f t="shared" ref="A22:A27" si="8">A9</f>
        <v>0</v>
      </c>
      <c r="B22" s="9">
        <f t="shared" si="3"/>
        <v>0</v>
      </c>
      <c r="C22" s="219">
        <v>1</v>
      </c>
      <c r="D22" s="191">
        <f t="shared" ref="D22:J22" si="9">$C$9/$C$22</f>
        <v>0</v>
      </c>
      <c r="E22" s="191">
        <f t="shared" si="9"/>
        <v>0</v>
      </c>
      <c r="F22" s="191">
        <f t="shared" si="9"/>
        <v>0</v>
      </c>
      <c r="G22" s="191">
        <f t="shared" si="9"/>
        <v>0</v>
      </c>
      <c r="H22" s="191">
        <f t="shared" si="9"/>
        <v>0</v>
      </c>
      <c r="I22" s="191">
        <f t="shared" si="9"/>
        <v>0</v>
      </c>
      <c r="J22" s="191">
        <f t="shared" si="9"/>
        <v>0</v>
      </c>
      <c r="K22" s="192">
        <f t="shared" si="5"/>
        <v>0</v>
      </c>
    </row>
    <row r="23" spans="1:11" ht="13.15" x14ac:dyDescent="0.4">
      <c r="A23" s="9">
        <f t="shared" si="8"/>
        <v>0</v>
      </c>
      <c r="B23" s="9">
        <f t="shared" si="3"/>
        <v>0</v>
      </c>
      <c r="C23" s="219">
        <v>1</v>
      </c>
      <c r="D23" s="191">
        <f t="shared" ref="D23:J23" si="10">$C$10/$C$23</f>
        <v>0</v>
      </c>
      <c r="E23" s="191">
        <f t="shared" si="10"/>
        <v>0</v>
      </c>
      <c r="F23" s="191">
        <f t="shared" si="10"/>
        <v>0</v>
      </c>
      <c r="G23" s="191">
        <f t="shared" si="10"/>
        <v>0</v>
      </c>
      <c r="H23" s="191">
        <f t="shared" si="10"/>
        <v>0</v>
      </c>
      <c r="I23" s="191">
        <f t="shared" si="10"/>
        <v>0</v>
      </c>
      <c r="J23" s="191">
        <f t="shared" si="10"/>
        <v>0</v>
      </c>
      <c r="K23" s="192">
        <f t="shared" si="5"/>
        <v>0</v>
      </c>
    </row>
    <row r="24" spans="1:11" ht="13.15" x14ac:dyDescent="0.4">
      <c r="A24" s="9">
        <f t="shared" si="8"/>
        <v>0</v>
      </c>
      <c r="B24" s="9">
        <f t="shared" si="3"/>
        <v>0</v>
      </c>
      <c r="C24" s="219">
        <v>1</v>
      </c>
      <c r="D24" s="191">
        <f t="shared" ref="D24:J24" si="11">$C$11/$C$24</f>
        <v>0</v>
      </c>
      <c r="E24" s="191">
        <f t="shared" si="11"/>
        <v>0</v>
      </c>
      <c r="F24" s="191">
        <f t="shared" si="11"/>
        <v>0</v>
      </c>
      <c r="G24" s="191">
        <f t="shared" si="11"/>
        <v>0</v>
      </c>
      <c r="H24" s="191">
        <f t="shared" si="11"/>
        <v>0</v>
      </c>
      <c r="I24" s="191">
        <f t="shared" si="11"/>
        <v>0</v>
      </c>
      <c r="J24" s="191">
        <f t="shared" si="11"/>
        <v>0</v>
      </c>
      <c r="K24" s="192">
        <f t="shared" si="5"/>
        <v>0</v>
      </c>
    </row>
    <row r="25" spans="1:11" ht="13.15" x14ac:dyDescent="0.4">
      <c r="A25" s="9">
        <f t="shared" si="8"/>
        <v>0</v>
      </c>
      <c r="B25" s="9">
        <f t="shared" si="3"/>
        <v>0</v>
      </c>
      <c r="C25" s="219">
        <v>1</v>
      </c>
      <c r="D25" s="191">
        <f t="shared" ref="D25:J25" si="12">$C$12/$C$25</f>
        <v>0</v>
      </c>
      <c r="E25" s="191">
        <f t="shared" si="12"/>
        <v>0</v>
      </c>
      <c r="F25" s="191">
        <f t="shared" si="12"/>
        <v>0</v>
      </c>
      <c r="G25" s="191">
        <f t="shared" si="12"/>
        <v>0</v>
      </c>
      <c r="H25" s="191">
        <f t="shared" si="12"/>
        <v>0</v>
      </c>
      <c r="I25" s="191">
        <f t="shared" si="12"/>
        <v>0</v>
      </c>
      <c r="J25" s="191">
        <f t="shared" si="12"/>
        <v>0</v>
      </c>
      <c r="K25" s="192">
        <f t="shared" si="5"/>
        <v>0</v>
      </c>
    </row>
    <row r="26" spans="1:11" ht="13.15" x14ac:dyDescent="0.4">
      <c r="A26" s="9">
        <f t="shared" si="8"/>
        <v>0</v>
      </c>
      <c r="B26" s="9">
        <f t="shared" si="3"/>
        <v>0</v>
      </c>
      <c r="C26" s="219">
        <v>1</v>
      </c>
      <c r="D26" s="191">
        <f t="shared" ref="D26:J26" si="13">$C$13/$C$26</f>
        <v>0</v>
      </c>
      <c r="E26" s="191">
        <f t="shared" si="13"/>
        <v>0</v>
      </c>
      <c r="F26" s="191">
        <f t="shared" si="13"/>
        <v>0</v>
      </c>
      <c r="G26" s="191">
        <f t="shared" si="13"/>
        <v>0</v>
      </c>
      <c r="H26" s="191">
        <f t="shared" si="13"/>
        <v>0</v>
      </c>
      <c r="I26" s="191">
        <f t="shared" si="13"/>
        <v>0</v>
      </c>
      <c r="J26" s="191">
        <f t="shared" si="13"/>
        <v>0</v>
      </c>
      <c r="K26" s="192">
        <f t="shared" si="5"/>
        <v>0</v>
      </c>
    </row>
    <row r="27" spans="1:11" ht="13.15" x14ac:dyDescent="0.4">
      <c r="A27" s="9">
        <f t="shared" si="8"/>
        <v>0</v>
      </c>
      <c r="B27" s="9">
        <f t="shared" si="3"/>
        <v>0</v>
      </c>
      <c r="C27" s="219">
        <v>1</v>
      </c>
      <c r="D27" s="191">
        <f t="shared" ref="D27:J27" si="14">$C$14/$C$27</f>
        <v>0</v>
      </c>
      <c r="E27" s="191">
        <f t="shared" si="14"/>
        <v>0</v>
      </c>
      <c r="F27" s="191">
        <f t="shared" si="14"/>
        <v>0</v>
      </c>
      <c r="G27" s="191">
        <f t="shared" si="14"/>
        <v>0</v>
      </c>
      <c r="H27" s="191">
        <f t="shared" si="14"/>
        <v>0</v>
      </c>
      <c r="I27" s="191">
        <f t="shared" si="14"/>
        <v>0</v>
      </c>
      <c r="J27" s="191">
        <f t="shared" si="14"/>
        <v>0</v>
      </c>
      <c r="K27" s="192">
        <f t="shared" si="5"/>
        <v>0</v>
      </c>
    </row>
    <row r="28" spans="1:11" ht="13.5" thickBot="1" x14ac:dyDescent="0.45">
      <c r="A28" s="9">
        <f t="shared" si="3"/>
        <v>0</v>
      </c>
      <c r="B28" s="9">
        <f t="shared" si="3"/>
        <v>0</v>
      </c>
      <c r="C28" s="221">
        <v>1</v>
      </c>
      <c r="D28" s="191">
        <f t="shared" ref="D28:J28" si="15">$C$15/$C$28</f>
        <v>0</v>
      </c>
      <c r="E28" s="193">
        <f t="shared" si="15"/>
        <v>0</v>
      </c>
      <c r="F28" s="193">
        <f t="shared" si="15"/>
        <v>0</v>
      </c>
      <c r="G28" s="193">
        <f t="shared" si="15"/>
        <v>0</v>
      </c>
      <c r="H28" s="193">
        <f t="shared" si="15"/>
        <v>0</v>
      </c>
      <c r="I28" s="193">
        <f t="shared" si="15"/>
        <v>0</v>
      </c>
      <c r="J28" s="193">
        <f t="shared" si="15"/>
        <v>0</v>
      </c>
      <c r="K28" s="215">
        <f>SUM(D28:J28)</f>
        <v>0</v>
      </c>
    </row>
    <row r="29" spans="1:11" ht="13.5" thickBot="1" x14ac:dyDescent="0.45">
      <c r="A29" s="2" t="s">
        <v>41</v>
      </c>
      <c r="B29" s="2"/>
      <c r="C29" s="194">
        <v>1</v>
      </c>
      <c r="D29" s="194">
        <f>SUM(D19:D28)</f>
        <v>1428.5714285714287</v>
      </c>
      <c r="E29" s="194">
        <f t="shared" ref="E29:J29" si="16">SUM(E19:E28)</f>
        <v>1428.5714285714287</v>
      </c>
      <c r="F29" s="194">
        <f t="shared" si="16"/>
        <v>1428.5714285714287</v>
      </c>
      <c r="G29" s="194">
        <f t="shared" si="16"/>
        <v>1428.5714285714287</v>
      </c>
      <c r="H29" s="194">
        <f t="shared" si="16"/>
        <v>1428.5714285714287</v>
      </c>
      <c r="I29" s="194">
        <f t="shared" si="16"/>
        <v>1428.5714285714287</v>
      </c>
      <c r="J29" s="194">
        <f t="shared" si="16"/>
        <v>1428.5714285714287</v>
      </c>
      <c r="K29" s="214">
        <f>SUM(K19:K28)</f>
        <v>10000.000000000002</v>
      </c>
    </row>
    <row r="30" spans="1:11" ht="13.5" thickTop="1" x14ac:dyDescent="0.4">
      <c r="A30" s="2"/>
      <c r="B30" s="2"/>
      <c r="C30" s="220"/>
      <c r="D30" s="220"/>
      <c r="E30" s="220"/>
      <c r="F30" s="220"/>
      <c r="G30" s="220"/>
      <c r="H30" s="220"/>
      <c r="I30" s="220"/>
      <c r="J30" s="220"/>
      <c r="K30" s="220"/>
    </row>
    <row r="31" spans="1:11" x14ac:dyDescent="0.35">
      <c r="B31" s="16"/>
      <c r="C31" s="173" t="s">
        <v>83</v>
      </c>
    </row>
    <row r="32" spans="1:11" x14ac:dyDescent="0.35">
      <c r="B32" s="16"/>
      <c r="C32" s="173" t="s">
        <v>84</v>
      </c>
    </row>
  </sheetData>
  <mergeCells count="1">
    <mergeCell ref="D4:J4"/>
  </mergeCells>
  <pageMargins left="0.7" right="0.7" top="0.75" bottom="0.75" header="0.3" footer="0.3"/>
  <pageSetup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75"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7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20EF1FEE-023C-46E0-A781-009CD633ED0F}">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Dialogs</vt:lpstr>
      </vt:variant>
      <vt:variant>
        <vt:i4>10</vt:i4>
      </vt:variant>
      <vt:variant>
        <vt:lpstr>Named Ranges</vt:lpstr>
      </vt:variant>
      <vt:variant>
        <vt:i4>9</vt:i4>
      </vt:variant>
    </vt:vector>
  </HeadingPairs>
  <TitlesOfParts>
    <vt:vector size="24" baseType="lpstr">
      <vt:lpstr>General</vt:lpstr>
      <vt:lpstr>Executive Summary</vt:lpstr>
      <vt:lpstr>Financial Assessment</vt:lpstr>
      <vt:lpstr>Cashflows  Projections</vt:lpstr>
      <vt:lpstr>Capital Cost</vt:lpstr>
      <vt:lpstr>D1</vt:lpstr>
      <vt:lpstr>D2</vt:lpstr>
      <vt:lpstr>D3</vt:lpstr>
      <vt:lpstr>D4</vt:lpstr>
      <vt:lpstr>D5</vt:lpstr>
      <vt:lpstr>D6old </vt:lpstr>
      <vt:lpstr>D7</vt:lpstr>
      <vt:lpstr>D6</vt:lpstr>
      <vt:lpstr>D9 old</vt:lpstr>
      <vt:lpstr>About</vt:lpstr>
      <vt:lpstr>benefit</vt:lpstr>
      <vt:lpstr>Page1</vt:lpstr>
      <vt:lpstr>Page1and2</vt:lpstr>
      <vt:lpstr>page2</vt:lpstr>
      <vt:lpstr>'Executive Summary'!Print_Area</vt:lpstr>
      <vt:lpstr>General!Print_Area</vt:lpstr>
      <vt:lpstr>'Executive Summary'!Print_Titles</vt:lpstr>
      <vt:lpstr>General!Print_Titles</vt:lpstr>
      <vt:lpstr>Topofexpense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CASE TEMPLATE #1</dc:title>
  <dc:subject>SUMMARY OF FINANCIAL INFORMATION</dc:subject>
  <dc:creator>Malcolm Gowie</dc:creator>
  <cp:lastModifiedBy>Francis Imada</cp:lastModifiedBy>
  <cp:lastPrinted>2018-11-28T17:59:57Z</cp:lastPrinted>
  <dcterms:created xsi:type="dcterms:W3CDTF">1999-05-10T23:29:36Z</dcterms:created>
  <dcterms:modified xsi:type="dcterms:W3CDTF">2021-04-08T20:16:12Z</dcterms:modified>
</cp:coreProperties>
</file>